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heeraj_V\Desktop\blog\Templates\"/>
    </mc:Choice>
  </mc:AlternateContent>
  <bookViews>
    <workbookView xWindow="0" yWindow="0" windowWidth="24000" windowHeight="9435"/>
  </bookViews>
  <sheets>
    <sheet name="wallstreetmojo.com" sheetId="1" r:id="rId1"/>
    <sheet name="One Variable Sensivity Analysis" sheetId="3" r:id="rId2"/>
    <sheet name="Two Variable Sensitivity" sheetId="4" r:id="rId3"/>
  </sheets>
  <definedNames>
    <definedName name="CIQWBGuid" hidden="1">"4c07ec0d-a4bd-43e1-8f7d-edc964c69827"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41647.7127314815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IQRCOMPSE5" hidden="1">#REF!</definedName>
    <definedName name="_xlnm.Print_Area" localSheetId="1">'One Variable Sensivity Analysis'!$D$2:$L$3</definedName>
    <definedName name="solver_cvg" localSheetId="1" hidden="1">0.0001</definedName>
    <definedName name="solver_drv" localSheetId="1" hidden="1">1</definedName>
    <definedName name="solver_est" localSheetId="1" hidden="1">1</definedName>
    <definedName name="solver_itr" localSheetId="1" hidden="1">100</definedName>
    <definedName name="solver_lin" localSheetId="1" hidden="1">2</definedName>
    <definedName name="solver_neg" localSheetId="1" hidden="1">2</definedName>
    <definedName name="solver_num" localSheetId="1" hidden="1">0</definedName>
    <definedName name="solver_nwt" localSheetId="1" hidden="1">1</definedName>
    <definedName name="solver_pre" localSheetId="1" hidden="1">0.000001</definedName>
    <definedName name="solver_scl" localSheetId="1" hidden="1">2</definedName>
    <definedName name="solver_sho" localSheetId="1" hidden="1">2</definedName>
    <definedName name="solver_tim" localSheetId="1" hidden="1">100</definedName>
    <definedName name="solver_tol" localSheetId="1" hidden="1">0.05</definedName>
    <definedName name="solver_typ" localSheetId="1" hidden="1">1</definedName>
    <definedName name="solver_val" localSheetId="1" hidden="1">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2" i="4" l="1"/>
  <c r="C41" i="4"/>
  <c r="D40" i="4"/>
  <c r="D39" i="4"/>
  <c r="D37" i="4"/>
  <c r="D36" i="4"/>
  <c r="N26" i="4"/>
  <c r="M26" i="4"/>
  <c r="J26" i="4"/>
  <c r="I26" i="4"/>
  <c r="F26" i="4"/>
  <c r="E26" i="4"/>
  <c r="O21" i="4"/>
  <c r="K21" i="4"/>
  <c r="G21" i="4"/>
  <c r="C21" i="4"/>
  <c r="N14" i="4"/>
  <c r="N22" i="4" s="1"/>
  <c r="J14" i="4"/>
  <c r="J22" i="4" s="1"/>
  <c r="F14" i="4"/>
  <c r="O14" i="4"/>
  <c r="M14" i="4"/>
  <c r="M22" i="4" s="1"/>
  <c r="L14" i="4"/>
  <c r="L22" i="4" s="1"/>
  <c r="K14" i="4"/>
  <c r="K22" i="4" s="1"/>
  <c r="I14" i="4"/>
  <c r="I22" i="4" s="1"/>
  <c r="H14" i="4"/>
  <c r="H22" i="4" s="1"/>
  <c r="G14" i="4"/>
  <c r="O26" i="4"/>
  <c r="N21" i="4"/>
  <c r="M21" i="4"/>
  <c r="L26" i="4"/>
  <c r="K26" i="4"/>
  <c r="J21" i="4"/>
  <c r="I21" i="4"/>
  <c r="H26" i="4"/>
  <c r="G26" i="4"/>
  <c r="F21" i="4"/>
  <c r="E21" i="4"/>
  <c r="D26" i="4"/>
  <c r="C26" i="4"/>
  <c r="I8" i="3"/>
  <c r="F13" i="3"/>
  <c r="O27" i="4" l="1"/>
  <c r="C28" i="4" s="1"/>
  <c r="C34" i="4" s="1"/>
  <c r="D34" i="4" s="1"/>
  <c r="O22" i="4"/>
  <c r="C23" i="4"/>
  <c r="C33" i="4" s="1"/>
  <c r="D21" i="4"/>
  <c r="H21" i="4"/>
  <c r="L21" i="4"/>
  <c r="C35" i="4" l="1"/>
  <c r="D33" i="4"/>
  <c r="C38" i="4" l="1"/>
  <c r="D35" i="4"/>
  <c r="C43" i="4" l="1"/>
  <c r="D45" i="4" s="1"/>
  <c r="D38" i="4"/>
  <c r="D43" i="4" s="1"/>
  <c r="D49" i="4" s="1"/>
</calcChain>
</file>

<file path=xl/comments1.xml><?xml version="1.0" encoding="utf-8"?>
<comments xmlns="http://schemas.openxmlformats.org/spreadsheetml/2006/main">
  <authors>
    <author>DheerajV</author>
  </authors>
  <commentList>
    <comment ref="D39" authorId="0" shapeId="0">
      <text>
        <r>
          <rPr>
            <b/>
            <sz val="9"/>
            <color indexed="81"/>
            <rFont val="Tahoma"/>
            <family val="2"/>
          </rPr>
          <t>DheerajV:</t>
        </r>
        <r>
          <rPr>
            <sz val="9"/>
            <color indexed="81"/>
            <rFont val="Tahoma"/>
            <family val="2"/>
          </rPr>
          <t xml:space="preserve">
BS Figures taken directly. No adjustments done here</t>
        </r>
      </text>
    </comment>
    <comment ref="C40" authorId="0" shapeId="0">
      <text>
        <r>
          <rPr>
            <b/>
            <sz val="9"/>
            <color indexed="81"/>
            <rFont val="Tahoma"/>
            <family val="2"/>
          </rPr>
          <t>DheerajV:</t>
        </r>
        <r>
          <rPr>
            <sz val="9"/>
            <color indexed="81"/>
            <rFont val="Tahoma"/>
            <family val="2"/>
          </rPr>
          <t xml:space="preserve">
not adjusted for current market prices of Weibo</t>
        </r>
      </text>
    </comment>
    <comment ref="D40" authorId="0" shapeId="0">
      <text>
        <r>
          <rPr>
            <b/>
            <sz val="9"/>
            <color indexed="81"/>
            <rFont val="Tahoma"/>
            <family val="2"/>
          </rPr>
          <t>DheerajV:</t>
        </r>
        <r>
          <rPr>
            <sz val="9"/>
            <color indexed="81"/>
            <rFont val="Tahoma"/>
            <family val="2"/>
          </rPr>
          <t xml:space="preserve">
I have taken BS figures. Not adjusted for publicly traded prices for Weibo and AutoNavi</t>
        </r>
      </text>
    </comment>
    <comment ref="D41" authorId="0" shapeId="0">
      <text>
        <r>
          <rPr>
            <b/>
            <sz val="9"/>
            <color indexed="81"/>
            <rFont val="Tahoma"/>
            <family val="2"/>
          </rPr>
          <t>DheerajV: pg 202,</t>
        </r>
        <r>
          <rPr>
            <sz val="9"/>
            <color indexed="81"/>
            <rFont val="Tahoma"/>
            <family val="2"/>
          </rPr>
          <t xml:space="preserve">
Upon the occurrence of certain liquidity events with respect to Alipay (which includes, subject to certain conditions, an initial public offering of Alipay, a transfer of 37.5% or more of the equity interests of Alipay or a sale of all or substantially all of the assets of Alipay), Small and Micro Financial Services Company will pay to us an amount equal to 37.5% of the equity value of Alipay achieved in such liquidity event, with a minimum payment of US$2.0 billion and a maximum payment of US$6.0 billion, subject to certain increases and additional payments if no liquidity event has occurred by the sixth anniversary of the date of the original agreement, or the liquidity event payment.</t>
        </r>
      </text>
    </comment>
  </commentList>
</comments>
</file>

<file path=xl/sharedStrings.xml><?xml version="1.0" encoding="utf-8"?>
<sst xmlns="http://schemas.openxmlformats.org/spreadsheetml/2006/main" count="51" uniqueCount="49">
  <si>
    <t>Sensitivity Analysis in Excel Template</t>
  </si>
  <si>
    <t>Prepared by Dheeraj Vaidya, CFA, FRM</t>
  </si>
  <si>
    <t>dheeraj@wallstreetmojo.com</t>
  </si>
  <si>
    <t>visit - www.wallstreetmojo.com</t>
  </si>
  <si>
    <t>Price of stock</t>
  </si>
  <si>
    <t>Expected Return</t>
  </si>
  <si>
    <t>Expected return (ke)</t>
  </si>
  <si>
    <t>Price @ 10%</t>
  </si>
  <si>
    <t>Expected growth rate (g)</t>
  </si>
  <si>
    <t>Current Year Dividend</t>
  </si>
  <si>
    <t>Sensitivity Analysis in Excel</t>
  </si>
  <si>
    <t>DCF Valuations</t>
  </si>
  <si>
    <t>Free Cash Flow Projections</t>
  </si>
  <si>
    <t>Historicals</t>
  </si>
  <si>
    <t>Forecasts</t>
  </si>
  <si>
    <t>(RMB in Million Except Per Share Amounts)</t>
  </si>
  <si>
    <t>EBIT</t>
  </si>
  <si>
    <t>Free Cash Flow to Firm</t>
  </si>
  <si>
    <t>EBIT x (1-t)</t>
  </si>
  <si>
    <t>Add: Depreciation &amp; amortization</t>
  </si>
  <si>
    <t>Less: Capex</t>
  </si>
  <si>
    <t>Add: Change in working capital</t>
  </si>
  <si>
    <t>FCFF</t>
  </si>
  <si>
    <t>Free cash flow to firm of explicit period (2015E to 2019E)</t>
  </si>
  <si>
    <t>Cash Flows</t>
  </si>
  <si>
    <t>NPV of explicit period</t>
  </si>
  <si>
    <t>Terminal value @ perpetual growth (2019)</t>
  </si>
  <si>
    <t>Terminal value as of 2019</t>
  </si>
  <si>
    <t>NPV of terminal value</t>
  </si>
  <si>
    <t>DCF Valuation Summary</t>
  </si>
  <si>
    <t>DCF calculation as of</t>
  </si>
  <si>
    <t>Valuation (RMB)</t>
  </si>
  <si>
    <t>Valuation (US$)</t>
  </si>
  <si>
    <t>Enterprise Value</t>
  </si>
  <si>
    <t>+ Cash</t>
  </si>
  <si>
    <t>- Debt</t>
  </si>
  <si>
    <t>Equity value</t>
  </si>
  <si>
    <t>+ Short term investments, restricted cash, investment securities</t>
  </si>
  <si>
    <t>Cost of Capital</t>
  </si>
  <si>
    <t>+Investment in equity investees</t>
  </si>
  <si>
    <t>Infinite growth rate</t>
  </si>
  <si>
    <t>+ Alipay valuation</t>
  </si>
  <si>
    <t>Stock Option Value</t>
  </si>
  <si>
    <t>Adjusted Equity Value</t>
  </si>
  <si>
    <t>Share Price</t>
  </si>
  <si>
    <t>Sensitivity Analysis</t>
  </si>
  <si>
    <t>WACC</t>
  </si>
  <si>
    <t>growth</t>
  </si>
  <si>
    <t>Alibaba 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</si>
</sst>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&quot;$&quot;#,##0.0_);\(&quot;$&quot;#,##0.0\)"/>
    <numFmt numFmtId="166" formatCode="0.0000%"/>
    <numFmt numFmtId="167" formatCode="[$-409]mmm\-yy;@"/>
    <numFmt numFmtId="168" formatCode="_(* #,##0_);_(* \(#,##0\);_(* &quot;-&quot;??_);_(@_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0"/>
      <color theme="10"/>
      <name val="Arial"/>
      <family val="2"/>
    </font>
    <font>
      <b/>
      <sz val="14"/>
      <color theme="0"/>
      <name val="Calibri"/>
      <family val="2"/>
      <scheme val="minor"/>
    </font>
    <font>
      <sz val="10"/>
      <name val="Arial"/>
      <family val="2"/>
    </font>
    <font>
      <sz val="10"/>
      <name val="Trebuchet MS"/>
      <family val="2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z val="10"/>
      <name val="Trebuchet MS"/>
      <family val="2"/>
    </font>
    <font>
      <b/>
      <sz val="28"/>
      <name val="Trebuchet MS"/>
      <family val="2"/>
    </font>
    <font>
      <b/>
      <sz val="25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8"/>
      <color theme="4" tint="-0.499984740745262"/>
      <name val="Arial"/>
      <family val="2"/>
    </font>
    <font>
      <sz val="11"/>
      <color theme="1"/>
      <name val="Arial"/>
      <family val="2"/>
    </font>
    <font>
      <b/>
      <sz val="12"/>
      <color rgb="FF00B0F0"/>
      <name val="Arial"/>
      <family val="2"/>
    </font>
    <font>
      <b/>
      <u val="singleAccounting"/>
      <sz val="11"/>
      <color theme="0"/>
      <name val="Arial"/>
      <family val="2"/>
    </font>
    <font>
      <b/>
      <sz val="11"/>
      <name val="Arial"/>
      <family val="2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rgb="FF000000"/>
      <name val="Times New Roman"/>
      <family val="1"/>
    </font>
    <font>
      <b/>
      <u/>
      <sz val="11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-0.499984740745262"/>
        <bgColor indexed="64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/>
    <xf numFmtId="9" fontId="6" fillId="0" borderId="0" applyFont="0" applyFill="0" applyBorder="0" applyAlignment="0" applyProtection="0"/>
  </cellStyleXfs>
  <cellXfs count="89">
    <xf numFmtId="0" fontId="0" fillId="0" borderId="0" xfId="0"/>
    <xf numFmtId="0" fontId="0" fillId="2" borderId="0" xfId="0" applyFill="1"/>
    <xf numFmtId="0" fontId="3" fillId="2" borderId="0" xfId="0" applyFont="1" applyFill="1"/>
    <xf numFmtId="0" fontId="2" fillId="2" borderId="0" xfId="0" applyFont="1" applyFill="1" applyAlignment="1">
      <alignment horizontal="left" indent="2"/>
    </xf>
    <xf numFmtId="0" fontId="4" fillId="2" borderId="0" xfId="4" applyFill="1" applyAlignment="1" applyProtection="1">
      <alignment horizontal="left" indent="2"/>
    </xf>
    <xf numFmtId="0" fontId="5" fillId="2" borderId="0" xfId="0" applyFont="1" applyFill="1"/>
    <xf numFmtId="0" fontId="7" fillId="3" borderId="0" xfId="5" applyFont="1" applyFill="1"/>
    <xf numFmtId="0" fontId="7" fillId="3" borderId="0" xfId="5" applyFont="1" applyFill="1" applyBorder="1"/>
    <xf numFmtId="0" fontId="7" fillId="4" borderId="0" xfId="5" applyFont="1" applyFill="1"/>
    <xf numFmtId="164" fontId="8" fillId="4" borderId="0" xfId="6" applyNumberFormat="1" applyFont="1" applyFill="1" applyBorder="1"/>
    <xf numFmtId="164" fontId="8" fillId="4" borderId="0" xfId="6" applyNumberFormat="1" applyFont="1" applyFill="1" applyBorder="1" applyAlignment="1">
      <alignment horizontal="right"/>
    </xf>
    <xf numFmtId="43" fontId="7" fillId="4" borderId="0" xfId="5" applyNumberFormat="1" applyFont="1" applyFill="1"/>
    <xf numFmtId="0" fontId="10" fillId="4" borderId="0" xfId="5" applyFont="1" applyFill="1"/>
    <xf numFmtId="164" fontId="9" fillId="4" borderId="0" xfId="6" applyNumberFormat="1" applyFont="1" applyFill="1" applyBorder="1"/>
    <xf numFmtId="166" fontId="10" fillId="4" borderId="0" xfId="5" applyNumberFormat="1" applyFont="1" applyFill="1"/>
    <xf numFmtId="164" fontId="9" fillId="4" borderId="0" xfId="6" applyNumberFormat="1" applyFont="1" applyFill="1" applyBorder="1" applyAlignment="1">
      <alignment horizontal="right"/>
    </xf>
    <xf numFmtId="164" fontId="9" fillId="4" borderId="0" xfId="6" applyNumberFormat="1" applyFont="1" applyFill="1" applyBorder="1" applyAlignment="1"/>
    <xf numFmtId="0" fontId="7" fillId="0" borderId="0" xfId="5" applyFont="1" applyFill="1"/>
    <xf numFmtId="165" fontId="9" fillId="6" borderId="7" xfId="6" applyNumberFormat="1" applyFont="1" applyFill="1" applyBorder="1" applyAlignment="1">
      <alignment horizontal="right"/>
    </xf>
    <xf numFmtId="164" fontId="9" fillId="6" borderId="8" xfId="6" applyNumberFormat="1" applyFont="1" applyFill="1" applyBorder="1"/>
    <xf numFmtId="164" fontId="8" fillId="4" borderId="6" xfId="6" applyNumberFormat="1" applyFont="1" applyFill="1" applyBorder="1" applyAlignment="1"/>
    <xf numFmtId="0" fontId="7" fillId="4" borderId="0" xfId="5" applyFont="1" applyFill="1" applyBorder="1"/>
    <xf numFmtId="0" fontId="7" fillId="7" borderId="0" xfId="5" applyFont="1" applyFill="1" applyBorder="1"/>
    <xf numFmtId="0" fontId="11" fillId="4" borderId="0" xfId="5" applyFont="1" applyFill="1"/>
    <xf numFmtId="0" fontId="12" fillId="2" borderId="0" xfId="0" applyFont="1" applyFill="1"/>
    <xf numFmtId="0" fontId="0" fillId="2" borderId="0" xfId="0" applyFont="1" applyFill="1"/>
    <xf numFmtId="0" fontId="0" fillId="3" borderId="0" xfId="0" applyFont="1" applyFill="1"/>
    <xf numFmtId="0" fontId="13" fillId="2" borderId="0" xfId="0" applyFont="1" applyFill="1"/>
    <xf numFmtId="0" fontId="14" fillId="0" borderId="0" xfId="0" applyFont="1"/>
    <xf numFmtId="0" fontId="15" fillId="0" borderId="0" xfId="0" applyFont="1"/>
    <xf numFmtId="0" fontId="15" fillId="3" borderId="0" xfId="0" applyFont="1" applyFill="1"/>
    <xf numFmtId="0" fontId="16" fillId="0" borderId="0" xfId="0" applyFont="1" applyAlignment="1">
      <alignment horizontal="left"/>
    </xf>
    <xf numFmtId="0" fontId="17" fillId="2" borderId="0" xfId="0" applyFont="1" applyFill="1" applyAlignment="1">
      <alignment horizontal="center"/>
    </xf>
    <xf numFmtId="0" fontId="18" fillId="0" borderId="9" xfId="0" applyFont="1" applyBorder="1"/>
    <xf numFmtId="167" fontId="18" fillId="0" borderId="9" xfId="0" applyNumberFormat="1" applyFont="1" applyBorder="1"/>
    <xf numFmtId="0" fontId="19" fillId="0" borderId="0" xfId="0" applyFont="1"/>
    <xf numFmtId="168" fontId="20" fillId="0" borderId="0" xfId="1" applyNumberFormat="1" applyFont="1"/>
    <xf numFmtId="0" fontId="20" fillId="0" borderId="0" xfId="0" applyFont="1"/>
    <xf numFmtId="0" fontId="21" fillId="0" borderId="10" xfId="0" applyFont="1" applyBorder="1"/>
    <xf numFmtId="168" fontId="22" fillId="0" borderId="10" xfId="1" applyNumberFormat="1" applyFont="1" applyBorder="1"/>
    <xf numFmtId="168" fontId="20" fillId="0" borderId="0" xfId="1" applyNumberFormat="1" applyFont="1" applyFill="1"/>
    <xf numFmtId="168" fontId="20" fillId="0" borderId="0" xfId="0" applyNumberFormat="1" applyFont="1"/>
    <xf numFmtId="167" fontId="20" fillId="0" borderId="0" xfId="0" applyNumberFormat="1" applyFont="1"/>
    <xf numFmtId="8" fontId="20" fillId="0" borderId="0" xfId="0" applyNumberFormat="1" applyFont="1"/>
    <xf numFmtId="0" fontId="23" fillId="8" borderId="11" xfId="0" applyFont="1" applyFill="1" applyBorder="1"/>
    <xf numFmtId="168" fontId="19" fillId="0" borderId="0" xfId="0" applyNumberFormat="1" applyFont="1"/>
    <xf numFmtId="168" fontId="19" fillId="0" borderId="0" xfId="1" applyNumberFormat="1" applyFont="1"/>
    <xf numFmtId="164" fontId="19" fillId="0" borderId="0" xfId="3" applyNumberFormat="1" applyFont="1"/>
    <xf numFmtId="0" fontId="15" fillId="0" borderId="0" xfId="0" applyFont="1" applyFill="1"/>
    <xf numFmtId="38" fontId="19" fillId="0" borderId="0" xfId="0" applyNumberFormat="1" applyFont="1"/>
    <xf numFmtId="0" fontId="19" fillId="0" borderId="0" xfId="0" quotePrefix="1" applyFont="1"/>
    <xf numFmtId="6" fontId="19" fillId="0" borderId="0" xfId="2" applyNumberFormat="1" applyFont="1"/>
    <xf numFmtId="0" fontId="20" fillId="0" borderId="6" xfId="0" applyFont="1" applyFill="1" applyBorder="1"/>
    <xf numFmtId="10" fontId="20" fillId="0" borderId="5" xfId="3" applyNumberFormat="1" applyFont="1" applyFill="1" applyBorder="1"/>
    <xf numFmtId="0" fontId="20" fillId="0" borderId="0" xfId="0" quotePrefix="1" applyFont="1" applyFill="1"/>
    <xf numFmtId="0" fontId="20" fillId="0" borderId="2" xfId="0" applyFont="1" applyFill="1" applyBorder="1"/>
    <xf numFmtId="10" fontId="20" fillId="0" borderId="1" xfId="0" applyNumberFormat="1" applyFont="1" applyFill="1" applyBorder="1"/>
    <xf numFmtId="6" fontId="19" fillId="0" borderId="0" xfId="0" applyNumberFormat="1" applyFont="1"/>
    <xf numFmtId="0" fontId="21" fillId="6" borderId="10" xfId="0" applyFont="1" applyFill="1" applyBorder="1"/>
    <xf numFmtId="168" fontId="21" fillId="6" borderId="10" xfId="0" applyNumberFormat="1" applyFont="1" applyFill="1" applyBorder="1"/>
    <xf numFmtId="168" fontId="21" fillId="6" borderId="10" xfId="1" applyNumberFormat="1" applyFont="1" applyFill="1" applyBorder="1"/>
    <xf numFmtId="0" fontId="22" fillId="0" borderId="0" xfId="0" applyFont="1"/>
    <xf numFmtId="0" fontId="21" fillId="0" borderId="0" xfId="0" applyFont="1"/>
    <xf numFmtId="168" fontId="21" fillId="0" borderId="0" xfId="0" applyNumberFormat="1" applyFont="1"/>
    <xf numFmtId="0" fontId="21" fillId="0" borderId="12" xfId="0" applyFont="1" applyBorder="1"/>
    <xf numFmtId="43" fontId="21" fillId="0" borderId="12" xfId="1" applyFont="1" applyBorder="1"/>
    <xf numFmtId="3" fontId="24" fillId="0" borderId="0" xfId="0" applyNumberFormat="1" applyFont="1"/>
    <xf numFmtId="0" fontId="25" fillId="0" borderId="0" xfId="0" applyFont="1"/>
    <xf numFmtId="43" fontId="27" fillId="0" borderId="0" xfId="0" applyNumberFormat="1" applyFont="1"/>
    <xf numFmtId="9" fontId="22" fillId="0" borderId="11" xfId="0" applyNumberFormat="1" applyFont="1" applyBorder="1"/>
    <xf numFmtId="9" fontId="22" fillId="0" borderId="13" xfId="0" applyNumberFormat="1" applyFont="1" applyBorder="1"/>
    <xf numFmtId="43" fontId="20" fillId="0" borderId="0" xfId="1" applyNumberFormat="1" applyFont="1" applyFill="1"/>
    <xf numFmtId="164" fontId="22" fillId="0" borderId="13" xfId="3" applyNumberFormat="1" applyFont="1" applyBorder="1"/>
    <xf numFmtId="165" fontId="8" fillId="4" borderId="5" xfId="6" applyNumberFormat="1" applyFont="1" applyFill="1" applyBorder="1" applyAlignment="1">
      <alignment horizontal="right"/>
    </xf>
    <xf numFmtId="164" fontId="8" fillId="4" borderId="4" xfId="6" applyNumberFormat="1" applyFont="1" applyFill="1" applyBorder="1" applyAlignment="1"/>
    <xf numFmtId="164" fontId="8" fillId="4" borderId="3" xfId="6" applyNumberFormat="1" applyFont="1" applyFill="1" applyBorder="1" applyAlignment="1">
      <alignment horizontal="right"/>
    </xf>
    <xf numFmtId="164" fontId="8" fillId="4" borderId="2" xfId="6" applyNumberFormat="1" applyFont="1" applyFill="1" applyBorder="1" applyAlignment="1"/>
    <xf numFmtId="164" fontId="8" fillId="4" borderId="1" xfId="6" applyNumberFormat="1" applyFont="1" applyFill="1" applyBorder="1" applyAlignment="1">
      <alignment horizontal="right"/>
    </xf>
    <xf numFmtId="164" fontId="8" fillId="4" borderId="0" xfId="6" applyNumberFormat="1" applyFont="1" applyFill="1" applyBorder="1" applyAlignment="1"/>
    <xf numFmtId="164" fontId="8" fillId="5" borderId="6" xfId="6" applyNumberFormat="1" applyFont="1" applyFill="1" applyBorder="1" applyAlignment="1"/>
    <xf numFmtId="164" fontId="8" fillId="5" borderId="5" xfId="6" applyNumberFormat="1" applyFont="1" applyFill="1" applyBorder="1" applyAlignment="1">
      <alignment horizontal="left"/>
    </xf>
    <xf numFmtId="164" fontId="8" fillId="2" borderId="4" xfId="6" applyNumberFormat="1" applyFont="1" applyFill="1" applyBorder="1" applyAlignment="1"/>
    <xf numFmtId="165" fontId="8" fillId="2" borderId="3" xfId="6" applyNumberFormat="1" applyFont="1" applyFill="1" applyBorder="1" applyAlignment="1">
      <alignment horizontal="right"/>
    </xf>
    <xf numFmtId="165" fontId="8" fillId="4" borderId="3" xfId="6" applyNumberFormat="1" applyFont="1" applyFill="1" applyBorder="1" applyAlignment="1">
      <alignment horizontal="right"/>
    </xf>
    <xf numFmtId="165" fontId="8" fillId="4" borderId="1" xfId="6" applyNumberFormat="1" applyFont="1" applyFill="1" applyBorder="1" applyAlignment="1">
      <alignment horizontal="right"/>
    </xf>
    <xf numFmtId="0" fontId="17" fillId="2" borderId="0" xfId="0" applyFont="1" applyFill="1" applyAlignment="1">
      <alignment horizontal="center"/>
    </xf>
    <xf numFmtId="0" fontId="21" fillId="0" borderId="0" xfId="0" applyFont="1" applyAlignment="1">
      <alignment horizontal="left"/>
    </xf>
    <xf numFmtId="0" fontId="26" fillId="0" borderId="0" xfId="0" applyFont="1" applyAlignment="1">
      <alignment horizontal="center"/>
    </xf>
    <xf numFmtId="0" fontId="22" fillId="0" borderId="13" xfId="0" applyFont="1" applyBorder="1" applyAlignment="1">
      <alignment vertical="center" textRotation="90"/>
    </xf>
  </cellXfs>
  <cellStyles count="7">
    <cellStyle name="Comma" xfId="1" builtinId="3"/>
    <cellStyle name="Currency" xfId="2" builtinId="4"/>
    <cellStyle name="Hyperlink" xfId="4" builtinId="8"/>
    <cellStyle name="Normal" xfId="0" builtinId="0"/>
    <cellStyle name="Normal 2" xfId="5"/>
    <cellStyle name="Percent" xfId="3" builtinId="5"/>
    <cellStyle name="Percent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Normal="100" workbookViewId="0"/>
  </sheetViews>
  <sheetFormatPr defaultRowHeight="15" x14ac:dyDescent="0.25"/>
  <cols>
    <col min="1" max="16384" width="9.140625" style="1"/>
  </cols>
  <sheetData>
    <row r="1" spans="1:1" ht="28.5" x14ac:dyDescent="0.45">
      <c r="A1" s="2" t="s">
        <v>0</v>
      </c>
    </row>
    <row r="3" spans="1:1" x14ac:dyDescent="0.25">
      <c r="A3" s="3" t="s">
        <v>1</v>
      </c>
    </row>
    <row r="4" spans="1:1" x14ac:dyDescent="0.25">
      <c r="A4" s="4" t="s">
        <v>2</v>
      </c>
    </row>
    <row r="5" spans="1:1" x14ac:dyDescent="0.25">
      <c r="A5" s="3"/>
    </row>
    <row r="6" spans="1:1" ht="18.75" x14ac:dyDescent="0.3">
      <c r="A6" s="5" t="s">
        <v>3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L40"/>
  <sheetViews>
    <sheetView showGridLines="0" zoomScale="85" zoomScaleNormal="85" zoomScaleSheetLayoutView="100" workbookViewId="0">
      <pane xSplit="3" ySplit="2" topLeftCell="D3" activePane="bottomRight" state="frozen"/>
      <selection pane="topRight" activeCell="D1" sqref="D1"/>
      <selection pane="bottomLeft" activeCell="A4" sqref="A4"/>
      <selection pane="bottomRight" activeCell="E33" sqref="E33"/>
    </sheetView>
  </sheetViews>
  <sheetFormatPr defaultRowHeight="15" x14ac:dyDescent="0.3"/>
  <cols>
    <col min="1" max="3" width="1.42578125" style="6" customWidth="1"/>
    <col min="4" max="4" width="2.5703125" style="6" customWidth="1"/>
    <col min="5" max="5" width="25" style="6" customWidth="1"/>
    <col min="6" max="6" width="34" style="6" customWidth="1"/>
    <col min="7" max="8" width="14.28515625" style="6" bestFit="1" customWidth="1"/>
    <col min="9" max="9" width="28.85546875" style="6" customWidth="1"/>
    <col min="10" max="10" width="14.28515625" style="6" customWidth="1"/>
    <col min="11" max="12" width="18.85546875" style="6" bestFit="1" customWidth="1"/>
    <col min="13" max="16384" width="9.140625" style="6"/>
  </cols>
  <sheetData>
    <row r="1" spans="4:12" ht="14.25" customHeight="1" x14ac:dyDescent="0.3"/>
    <row r="2" spans="4:12" ht="36" x14ac:dyDescent="0.55000000000000004">
      <c r="D2" s="23" t="s">
        <v>10</v>
      </c>
      <c r="E2" s="8"/>
      <c r="F2" s="8"/>
      <c r="G2" s="8"/>
      <c r="H2" s="8"/>
      <c r="I2" s="8"/>
      <c r="J2" s="8"/>
      <c r="K2" s="8"/>
      <c r="L2" s="8"/>
    </row>
    <row r="3" spans="4:12" x14ac:dyDescent="0.3">
      <c r="D3" s="22"/>
      <c r="E3" s="22"/>
      <c r="F3" s="22"/>
      <c r="G3" s="22"/>
      <c r="H3" s="22"/>
      <c r="I3" s="22"/>
      <c r="J3" s="22"/>
      <c r="K3" s="21"/>
      <c r="L3" s="21"/>
    </row>
    <row r="4" spans="4:12" ht="15.75" customHeight="1" x14ac:dyDescent="0.3">
      <c r="D4" s="8"/>
      <c r="E4" s="9"/>
      <c r="F4" s="8"/>
      <c r="G4" s="8"/>
      <c r="H4" s="11"/>
      <c r="I4" s="11"/>
      <c r="J4" s="8"/>
      <c r="K4" s="11"/>
      <c r="L4" s="8"/>
    </row>
    <row r="5" spans="4:12" ht="6.75" customHeight="1" x14ac:dyDescent="0.3">
      <c r="D5" s="8"/>
      <c r="E5" s="9"/>
      <c r="F5" s="10"/>
      <c r="G5" s="9"/>
      <c r="H5" s="8"/>
      <c r="I5" s="8"/>
      <c r="J5" s="8"/>
      <c r="K5" s="8"/>
      <c r="L5" s="8"/>
    </row>
    <row r="6" spans="4:12" ht="15.75" customHeight="1" thickBot="1" x14ac:dyDescent="0.35">
      <c r="D6" s="8"/>
      <c r="E6" s="16"/>
      <c r="F6" s="15"/>
      <c r="G6" s="13"/>
      <c r="H6" s="12"/>
      <c r="I6" s="12"/>
      <c r="J6" s="12"/>
      <c r="K6" s="8"/>
      <c r="L6" s="8"/>
    </row>
    <row r="7" spans="4:12" ht="15.75" customHeight="1" thickBot="1" x14ac:dyDescent="0.35">
      <c r="D7" s="8"/>
      <c r="E7" s="20" t="s">
        <v>9</v>
      </c>
      <c r="F7" s="73">
        <v>3</v>
      </c>
      <c r="G7" s="13"/>
      <c r="H7" s="12"/>
      <c r="I7" s="12"/>
      <c r="J7" s="12"/>
      <c r="K7" s="12"/>
      <c r="L7" s="8"/>
    </row>
    <row r="8" spans="4:12" ht="15.75" customHeight="1" thickBot="1" x14ac:dyDescent="0.35">
      <c r="D8" s="8"/>
      <c r="E8" s="74" t="s">
        <v>8</v>
      </c>
      <c r="F8" s="75">
        <v>0.04</v>
      </c>
      <c r="G8" s="13"/>
      <c r="H8" s="19" t="s">
        <v>7</v>
      </c>
      <c r="I8" s="18">
        <f>F7*(1+F8)/(F9-F8)</f>
        <v>52</v>
      </c>
      <c r="J8" s="12"/>
      <c r="K8" s="12"/>
      <c r="L8" s="8"/>
    </row>
    <row r="9" spans="4:12" ht="15.75" customHeight="1" thickBot="1" x14ac:dyDescent="0.35">
      <c r="D9" s="8"/>
      <c r="E9" s="76" t="s">
        <v>6</v>
      </c>
      <c r="F9" s="77">
        <v>0.1</v>
      </c>
      <c r="G9" s="13"/>
      <c r="H9" s="12"/>
      <c r="I9" s="12"/>
      <c r="J9" s="12"/>
      <c r="K9" s="12"/>
      <c r="L9" s="8"/>
    </row>
    <row r="10" spans="4:12" ht="15.75" customHeight="1" x14ac:dyDescent="0.3">
      <c r="D10" s="8"/>
      <c r="E10" s="17"/>
      <c r="F10" s="17"/>
      <c r="G10" s="13"/>
      <c r="H10" s="12"/>
      <c r="I10" s="12"/>
      <c r="J10" s="12"/>
      <c r="K10" s="12"/>
      <c r="L10" s="8"/>
    </row>
    <row r="11" spans="4:12" ht="15.75" customHeight="1" thickBot="1" x14ac:dyDescent="0.35">
      <c r="D11" s="8"/>
      <c r="E11" s="78"/>
      <c r="F11" s="10"/>
      <c r="G11" s="13"/>
      <c r="H11" s="12"/>
      <c r="I11" s="12"/>
      <c r="J11" s="12"/>
      <c r="K11" s="12"/>
      <c r="L11" s="8"/>
    </row>
    <row r="12" spans="4:12" ht="15.75" customHeight="1" x14ac:dyDescent="0.3">
      <c r="D12" s="8"/>
      <c r="E12" s="79" t="s">
        <v>5</v>
      </c>
      <c r="F12" s="80" t="s">
        <v>4</v>
      </c>
      <c r="G12" s="13"/>
      <c r="H12" s="12"/>
      <c r="I12" s="12"/>
      <c r="J12" s="12"/>
      <c r="K12" s="12"/>
      <c r="L12" s="8"/>
    </row>
    <row r="13" spans="4:12" ht="15.75" customHeight="1" x14ac:dyDescent="0.3">
      <c r="D13" s="8"/>
      <c r="E13" s="81">
        <v>0.1</v>
      </c>
      <c r="F13" s="82">
        <f>F7*(1+F8)/(F9-F8)</f>
        <v>52</v>
      </c>
      <c r="G13" s="13"/>
      <c r="H13" s="12"/>
      <c r="I13" s="12"/>
      <c r="J13" s="12"/>
      <c r="K13" s="12"/>
      <c r="L13" s="8"/>
    </row>
    <row r="14" spans="4:12" ht="15.75" customHeight="1" x14ac:dyDescent="0.3">
      <c r="D14" s="8"/>
      <c r="E14" s="74">
        <v>0.06</v>
      </c>
      <c r="F14" s="83">
        <f t="dataTable" ref="F14:F29" dt2D="0" dtr="0" r1="F9"/>
        <v>156.00000000000003</v>
      </c>
      <c r="G14" s="13"/>
      <c r="H14" s="12"/>
      <c r="I14" s="12"/>
      <c r="J14" s="12"/>
      <c r="K14" s="12"/>
      <c r="L14" s="8"/>
    </row>
    <row r="15" spans="4:12" ht="15.75" customHeight="1" x14ac:dyDescent="0.3">
      <c r="D15" s="8"/>
      <c r="E15" s="74">
        <v>7.0000000000000007E-2</v>
      </c>
      <c r="F15" s="83">
        <v>103.99999999999999</v>
      </c>
      <c r="G15" s="13"/>
      <c r="H15" s="12"/>
      <c r="I15" s="12"/>
      <c r="J15" s="12"/>
      <c r="K15" s="12"/>
      <c r="L15" s="8"/>
    </row>
    <row r="16" spans="4:12" ht="15.75" customHeight="1" x14ac:dyDescent="0.3">
      <c r="D16" s="8"/>
      <c r="E16" s="74">
        <v>0.08</v>
      </c>
      <c r="F16" s="83">
        <v>78</v>
      </c>
      <c r="G16" s="13"/>
      <c r="H16" s="12"/>
      <c r="I16" s="12"/>
      <c r="J16" s="12"/>
      <c r="K16" s="12"/>
      <c r="L16" s="8"/>
    </row>
    <row r="17" spans="4:12" ht="15.75" customHeight="1" x14ac:dyDescent="0.3">
      <c r="D17" s="8"/>
      <c r="E17" s="74">
        <v>0.09</v>
      </c>
      <c r="F17" s="83">
        <v>62.400000000000006</v>
      </c>
      <c r="G17" s="13"/>
      <c r="H17" s="14"/>
      <c r="I17" s="12"/>
      <c r="J17" s="12"/>
      <c r="K17" s="12"/>
      <c r="L17" s="8"/>
    </row>
    <row r="18" spans="4:12" ht="15.75" customHeight="1" x14ac:dyDescent="0.3">
      <c r="D18" s="8"/>
      <c r="E18" s="74">
        <v>0.1</v>
      </c>
      <c r="F18" s="83">
        <v>52</v>
      </c>
      <c r="G18" s="13"/>
      <c r="H18" s="12"/>
      <c r="I18" s="12"/>
      <c r="J18" s="12"/>
      <c r="K18" s="12"/>
      <c r="L18" s="8"/>
    </row>
    <row r="19" spans="4:12" ht="15.75" customHeight="1" x14ac:dyDescent="0.3">
      <c r="D19" s="8"/>
      <c r="E19" s="74">
        <v>0.11</v>
      </c>
      <c r="F19" s="83">
        <v>44.571428571428569</v>
      </c>
      <c r="G19" s="13"/>
      <c r="H19" s="12"/>
      <c r="I19" s="12"/>
      <c r="J19" s="12"/>
      <c r="K19" s="12"/>
      <c r="L19" s="8"/>
    </row>
    <row r="20" spans="4:12" ht="15.75" customHeight="1" x14ac:dyDescent="0.3">
      <c r="D20" s="8"/>
      <c r="E20" s="74">
        <v>0.12</v>
      </c>
      <c r="F20" s="83">
        <v>39.000000000000007</v>
      </c>
      <c r="G20" s="13"/>
      <c r="H20" s="12"/>
      <c r="I20" s="12"/>
      <c r="J20" s="12"/>
      <c r="K20" s="12"/>
      <c r="L20" s="8"/>
    </row>
    <row r="21" spans="4:12" ht="15.75" customHeight="1" x14ac:dyDescent="0.3">
      <c r="D21" s="8"/>
      <c r="E21" s="74">
        <v>0.13</v>
      </c>
      <c r="F21" s="83">
        <v>34.666666666666671</v>
      </c>
      <c r="G21" s="9"/>
      <c r="H21" s="8"/>
      <c r="I21" s="8"/>
      <c r="J21" s="12"/>
      <c r="K21" s="12"/>
      <c r="L21" s="8"/>
    </row>
    <row r="22" spans="4:12" ht="15.75" customHeight="1" x14ac:dyDescent="0.3">
      <c r="D22" s="8"/>
      <c r="E22" s="74">
        <v>0.14000000000000001</v>
      </c>
      <c r="F22" s="83">
        <v>31.2</v>
      </c>
      <c r="G22" s="8"/>
      <c r="H22" s="8"/>
      <c r="I22" s="8"/>
      <c r="J22" s="12"/>
      <c r="K22" s="12"/>
      <c r="L22" s="8"/>
    </row>
    <row r="23" spans="4:12" ht="15.75" customHeight="1" x14ac:dyDescent="0.3">
      <c r="D23" s="8"/>
      <c r="E23" s="74">
        <v>0.15</v>
      </c>
      <c r="F23" s="83">
        <v>28.363636363636367</v>
      </c>
      <c r="G23" s="8"/>
      <c r="H23" s="8"/>
      <c r="I23" s="8"/>
      <c r="J23" s="8"/>
      <c r="K23" s="8"/>
      <c r="L23" s="8"/>
    </row>
    <row r="24" spans="4:12" ht="15.75" customHeight="1" x14ac:dyDescent="0.3">
      <c r="D24" s="8"/>
      <c r="E24" s="74">
        <v>0.16</v>
      </c>
      <c r="F24" s="83">
        <v>26.000000000000004</v>
      </c>
      <c r="G24" s="8"/>
      <c r="H24" s="12"/>
      <c r="I24" s="12"/>
      <c r="J24" s="12"/>
      <c r="K24" s="8"/>
      <c r="L24" s="8"/>
    </row>
    <row r="25" spans="4:12" ht="15.75" customHeight="1" x14ac:dyDescent="0.3">
      <c r="D25" s="8"/>
      <c r="E25" s="74">
        <v>0.17</v>
      </c>
      <c r="F25" s="83">
        <v>24</v>
      </c>
      <c r="G25" s="8"/>
      <c r="H25" s="8"/>
      <c r="I25" s="8"/>
      <c r="J25" s="8"/>
      <c r="K25" s="8"/>
      <c r="L25" s="8"/>
    </row>
    <row r="26" spans="4:12" ht="15.75" customHeight="1" x14ac:dyDescent="0.3">
      <c r="D26" s="8"/>
      <c r="E26" s="74">
        <v>0.18</v>
      </c>
      <c r="F26" s="83">
        <v>22.285714285714288</v>
      </c>
      <c r="G26" s="8"/>
      <c r="H26" s="8"/>
      <c r="I26" s="8"/>
      <c r="J26" s="8"/>
      <c r="K26" s="8"/>
      <c r="L26" s="8"/>
    </row>
    <row r="27" spans="4:12" ht="15.75" customHeight="1" x14ac:dyDescent="0.3">
      <c r="D27" s="8"/>
      <c r="E27" s="74">
        <v>0.19</v>
      </c>
      <c r="F27" s="83">
        <v>20.8</v>
      </c>
      <c r="G27" s="8"/>
      <c r="H27" s="8"/>
      <c r="I27" s="8"/>
      <c r="J27" s="8"/>
      <c r="K27" s="8"/>
      <c r="L27" s="8"/>
    </row>
    <row r="28" spans="4:12" ht="15.75" customHeight="1" x14ac:dyDescent="0.3">
      <c r="D28" s="8"/>
      <c r="E28" s="74">
        <v>0.2</v>
      </c>
      <c r="F28" s="83">
        <v>19.5</v>
      </c>
      <c r="G28" s="8"/>
      <c r="H28" s="8"/>
      <c r="I28" s="11"/>
      <c r="J28" s="8"/>
      <c r="K28" s="11"/>
      <c r="L28" s="8"/>
    </row>
    <row r="29" spans="4:12" ht="15.75" customHeight="1" thickBot="1" x14ac:dyDescent="0.35">
      <c r="D29" s="8"/>
      <c r="E29" s="76">
        <v>0.21</v>
      </c>
      <c r="F29" s="84">
        <v>18.352941176470591</v>
      </c>
      <c r="G29" s="8"/>
      <c r="H29" s="8"/>
      <c r="I29" s="11"/>
      <c r="J29" s="8"/>
      <c r="K29" s="11"/>
      <c r="L29" s="8"/>
    </row>
    <row r="30" spans="4:12" ht="15.75" customHeight="1" x14ac:dyDescent="0.3">
      <c r="D30" s="8"/>
      <c r="E30" s="8"/>
      <c r="F30" s="8"/>
      <c r="G30" s="8"/>
      <c r="H30" s="11"/>
      <c r="I30" s="11"/>
      <c r="J30" s="8"/>
      <c r="K30" s="11"/>
      <c r="L30" s="8"/>
    </row>
    <row r="31" spans="4:12" ht="15.75" customHeight="1" x14ac:dyDescent="0.3">
      <c r="D31" s="8"/>
      <c r="E31" s="8"/>
      <c r="F31" s="8"/>
      <c r="G31" s="8"/>
      <c r="H31" s="11"/>
      <c r="I31" s="11"/>
      <c r="J31" s="8"/>
      <c r="K31" s="11"/>
      <c r="L31" s="8"/>
    </row>
    <row r="32" spans="4:12" ht="6.75" customHeight="1" x14ac:dyDescent="0.3">
      <c r="D32" s="8"/>
      <c r="E32" s="9"/>
      <c r="F32" s="10"/>
      <c r="G32" s="9"/>
      <c r="H32" s="8"/>
      <c r="I32" s="8"/>
      <c r="J32" s="8"/>
      <c r="K32" s="8"/>
      <c r="L32" s="8"/>
    </row>
    <row r="33" spans="4:12" x14ac:dyDescent="0.3">
      <c r="D33" s="7"/>
      <c r="E33" s="7"/>
      <c r="F33" s="7"/>
      <c r="G33" s="7"/>
      <c r="H33" s="7"/>
      <c r="I33" s="7"/>
      <c r="J33" s="7"/>
      <c r="K33" s="7"/>
      <c r="L33" s="7"/>
    </row>
    <row r="34" spans="4:12" x14ac:dyDescent="0.3">
      <c r="D34" s="7"/>
      <c r="E34" s="7"/>
      <c r="F34" s="7"/>
      <c r="G34" s="7"/>
      <c r="H34" s="7"/>
      <c r="I34" s="7"/>
      <c r="J34" s="7"/>
      <c r="K34" s="7"/>
      <c r="L34" s="7"/>
    </row>
    <row r="35" spans="4:12" x14ac:dyDescent="0.3">
      <c r="D35" s="7"/>
      <c r="E35" s="7"/>
      <c r="F35" s="7"/>
      <c r="G35" s="7"/>
      <c r="H35" s="7"/>
      <c r="I35" s="7"/>
      <c r="J35" s="7"/>
      <c r="K35" s="7"/>
      <c r="L35" s="7"/>
    </row>
    <row r="36" spans="4:12" x14ac:dyDescent="0.3">
      <c r="D36" s="7"/>
      <c r="E36" s="7"/>
      <c r="F36" s="7"/>
      <c r="G36" s="7"/>
      <c r="H36" s="7"/>
      <c r="I36" s="7"/>
      <c r="J36" s="7"/>
      <c r="K36" s="7"/>
      <c r="L36" s="7"/>
    </row>
    <row r="37" spans="4:12" x14ac:dyDescent="0.3">
      <c r="D37" s="7"/>
      <c r="E37" s="7"/>
      <c r="F37" s="7"/>
      <c r="G37" s="7"/>
      <c r="H37" s="7"/>
      <c r="I37" s="7"/>
      <c r="J37" s="7"/>
      <c r="K37" s="7"/>
      <c r="L37" s="7"/>
    </row>
    <row r="38" spans="4:12" x14ac:dyDescent="0.3">
      <c r="D38" s="7"/>
      <c r="E38" s="7"/>
      <c r="F38" s="7"/>
      <c r="G38" s="7"/>
      <c r="H38" s="7"/>
      <c r="I38" s="7"/>
      <c r="J38" s="7"/>
      <c r="K38" s="7"/>
      <c r="L38" s="7"/>
    </row>
    <row r="39" spans="4:12" x14ac:dyDescent="0.3">
      <c r="D39" s="7"/>
      <c r="E39" s="7"/>
      <c r="F39" s="7"/>
      <c r="G39" s="7"/>
      <c r="H39" s="7"/>
      <c r="I39" s="7"/>
      <c r="J39" s="7"/>
      <c r="K39" s="7"/>
      <c r="L39" s="7"/>
    </row>
    <row r="40" spans="4:12" x14ac:dyDescent="0.3">
      <c r="D40" s="7"/>
      <c r="E40" s="7"/>
      <c r="F40" s="7"/>
      <c r="G40" s="7"/>
      <c r="H40" s="7"/>
      <c r="I40" s="7"/>
      <c r="J40" s="7"/>
      <c r="K40" s="7"/>
      <c r="L40" s="7"/>
    </row>
  </sheetData>
  <pageMargins left="0.75" right="0.75" top="1" bottom="1" header="0.5" footer="0.5"/>
  <pageSetup paperSize="9" scale="46" orientation="portrait" r:id="rId1"/>
  <headerFooter alignWithMargins="0"/>
  <rowBreaks count="1" manualBreakCount="1">
    <brk id="40" min="3" max="1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59"/>
  <sheetViews>
    <sheetView showGridLines="0" zoomScale="85" zoomScaleNormal="85" workbookViewId="0">
      <pane xSplit="2" ySplit="5" topLeftCell="C6" activePane="bottomRight" state="frozen"/>
      <selection pane="topRight" activeCell="C1" sqref="C1"/>
      <selection pane="bottomLeft" activeCell="A6" sqref="A6"/>
      <selection pane="bottomRight"/>
    </sheetView>
  </sheetViews>
  <sheetFormatPr defaultRowHeight="14.25" x14ac:dyDescent="0.2"/>
  <cols>
    <col min="1" max="1" width="2.85546875" style="30" customWidth="1"/>
    <col min="2" max="2" width="39.28515625" style="30" customWidth="1"/>
    <col min="3" max="3" width="17.42578125" style="30" customWidth="1"/>
    <col min="4" max="4" width="19.5703125" style="30" customWidth="1"/>
    <col min="5" max="6" width="13.85546875" style="30" bestFit="1" customWidth="1"/>
    <col min="7" max="7" width="22.28515625" style="30" customWidth="1"/>
    <col min="8" max="8" width="14.7109375" style="30" bestFit="1" customWidth="1"/>
    <col min="9" max="15" width="15.5703125" style="30" bestFit="1" customWidth="1"/>
    <col min="16" max="16" width="9.140625" style="30" customWidth="1"/>
    <col min="17" max="16384" width="9.140625" style="30"/>
  </cols>
  <sheetData>
    <row r="1" spans="1:16" s="26" customFormat="1" ht="32.25" x14ac:dyDescent="0.5">
      <c r="A1" s="24" t="s">
        <v>48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s="26" customFormat="1" ht="23.25" x14ac:dyDescent="0.35">
      <c r="A2" s="27" t="s">
        <v>11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ht="23.25" x14ac:dyDescent="0.35">
      <c r="A3" s="28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6" ht="20.25" x14ac:dyDescent="0.55000000000000004">
      <c r="A4" s="29"/>
      <c r="B4" s="31" t="s">
        <v>12</v>
      </c>
      <c r="C4" s="85" t="s">
        <v>13</v>
      </c>
      <c r="D4" s="85"/>
      <c r="E4" s="85"/>
      <c r="F4" s="85"/>
      <c r="G4" s="85"/>
      <c r="H4" s="85" t="s">
        <v>14</v>
      </c>
      <c r="I4" s="85"/>
      <c r="J4" s="85"/>
      <c r="K4" s="85"/>
      <c r="L4" s="85"/>
      <c r="M4" s="32"/>
      <c r="N4" s="32"/>
      <c r="O4" s="32"/>
      <c r="P4" s="29"/>
    </row>
    <row r="5" spans="1:16" ht="15.75" thickBot="1" x14ac:dyDescent="0.3">
      <c r="A5" s="29"/>
      <c r="B5" s="33" t="s">
        <v>15</v>
      </c>
      <c r="C5" s="34">
        <v>40268</v>
      </c>
      <c r="D5" s="34">
        <v>40633</v>
      </c>
      <c r="E5" s="34">
        <v>40999</v>
      </c>
      <c r="F5" s="34">
        <v>41364</v>
      </c>
      <c r="G5" s="34">
        <v>41729</v>
      </c>
      <c r="H5" s="34">
        <v>42094</v>
      </c>
      <c r="I5" s="34">
        <v>42460</v>
      </c>
      <c r="J5" s="34">
        <v>42825</v>
      </c>
      <c r="K5" s="34">
        <v>43190</v>
      </c>
      <c r="L5" s="34">
        <v>43555</v>
      </c>
      <c r="M5" s="34">
        <v>43921</v>
      </c>
      <c r="N5" s="34">
        <v>44286</v>
      </c>
      <c r="O5" s="34">
        <v>44651</v>
      </c>
      <c r="P5" s="29"/>
    </row>
    <row r="6" spans="1:16" x14ac:dyDescent="0.2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</row>
    <row r="7" spans="1:16" ht="15" x14ac:dyDescent="0.25">
      <c r="A7" s="29"/>
      <c r="B7" s="35" t="s">
        <v>16</v>
      </c>
      <c r="C7" s="36">
        <v>-873</v>
      </c>
      <c r="D7" s="36">
        <v>1322</v>
      </c>
      <c r="E7" s="36">
        <v>5015</v>
      </c>
      <c r="F7" s="36">
        <v>10751</v>
      </c>
      <c r="G7" s="36">
        <v>26513.916800000003</v>
      </c>
      <c r="H7" s="36">
        <v>33072.039440000008</v>
      </c>
      <c r="I7" s="36">
        <v>41871.298057600005</v>
      </c>
      <c r="J7" s="36">
        <v>53259.512940128014</v>
      </c>
      <c r="K7" s="36">
        <v>68041.952128363846</v>
      </c>
      <c r="L7" s="36">
        <v>86110.173753048453</v>
      </c>
      <c r="M7" s="36">
        <v>99366.75381826071</v>
      </c>
      <c r="N7" s="36">
        <v>109557.77226717066</v>
      </c>
      <c r="O7" s="36">
        <v>115580.31997662294</v>
      </c>
      <c r="P7" s="37"/>
    </row>
    <row r="8" spans="1:16" ht="6" customHeight="1" x14ac:dyDescent="0.25">
      <c r="A8" s="29"/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</row>
    <row r="9" spans="1:16" ht="15" x14ac:dyDescent="0.25">
      <c r="A9" s="29"/>
      <c r="B9" s="35" t="s">
        <v>17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7"/>
    </row>
    <row r="10" spans="1:16" ht="15" x14ac:dyDescent="0.25">
      <c r="A10" s="29"/>
      <c r="B10" s="35" t="s">
        <v>18</v>
      </c>
      <c r="C10" s="36">
        <v>-1419.7577854671281</v>
      </c>
      <c r="D10" s="36">
        <v>1098.5922480620154</v>
      </c>
      <c r="E10" s="36">
        <v>4251.690166305134</v>
      </c>
      <c r="F10" s="36">
        <v>9201.9288963607596</v>
      </c>
      <c r="G10" s="36">
        <v>24575.332935559694</v>
      </c>
      <c r="H10" s="36">
        <v>29103.394707200008</v>
      </c>
      <c r="I10" s="36">
        <v>36009.316329536006</v>
      </c>
      <c r="J10" s="36">
        <v>45270.585999108807</v>
      </c>
      <c r="K10" s="36">
        <v>57155.239787825631</v>
      </c>
      <c r="L10" s="36">
        <v>70610.34247749974</v>
      </c>
      <c r="M10" s="36">
        <v>79493.403054608571</v>
      </c>
      <c r="N10" s="36">
        <v>85455.062368393119</v>
      </c>
      <c r="O10" s="36">
        <v>86685.239982467203</v>
      </c>
      <c r="P10" s="37"/>
    </row>
    <row r="11" spans="1:16" ht="15" x14ac:dyDescent="0.25">
      <c r="A11" s="29"/>
      <c r="B11" s="35" t="s">
        <v>19</v>
      </c>
      <c r="C11" s="36"/>
      <c r="D11" s="36"/>
      <c r="E11" s="36">
        <v>715</v>
      </c>
      <c r="F11" s="36">
        <v>805</v>
      </c>
      <c r="G11" s="36">
        <v>947</v>
      </c>
      <c r="H11" s="36">
        <v>2690.8610488695163</v>
      </c>
      <c r="I11" s="36">
        <v>5069.3462106130846</v>
      </c>
      <c r="J11" s="36">
        <v>8088.5234975863787</v>
      </c>
      <c r="K11" s="36">
        <v>11938.28178693936</v>
      </c>
      <c r="L11" s="36">
        <v>16830.625206685076</v>
      </c>
      <c r="M11" s="36">
        <v>22717.127393597591</v>
      </c>
      <c r="N11" s="36">
        <v>29347.788661310937</v>
      </c>
      <c r="O11" s="36">
        <v>36493.021708374879</v>
      </c>
      <c r="P11" s="37"/>
    </row>
    <row r="12" spans="1:16" ht="15" x14ac:dyDescent="0.25">
      <c r="A12" s="29"/>
      <c r="B12" s="35" t="s">
        <v>20</v>
      </c>
      <c r="C12" s="36"/>
      <c r="D12" s="36"/>
      <c r="E12" s="36">
        <v>-749</v>
      </c>
      <c r="F12" s="36">
        <v>-1046</v>
      </c>
      <c r="G12" s="36">
        <v>-3010</v>
      </c>
      <c r="H12" s="36">
        <v>-9224.6391000000003</v>
      </c>
      <c r="I12" s="36">
        <v>-11678.977764000001</v>
      </c>
      <c r="J12" s="36">
        <v>-14855.442658920005</v>
      </c>
      <c r="K12" s="36">
        <v>-18978.643672167607</v>
      </c>
      <c r="L12" s="36">
        <v>-24018.33358814368</v>
      </c>
      <c r="M12" s="36">
        <v>-27715.933399721482</v>
      </c>
      <c r="N12" s="36">
        <v>-30558.46953733066</v>
      </c>
      <c r="O12" s="36">
        <v>-32238.312390173753</v>
      </c>
      <c r="P12" s="37"/>
    </row>
    <row r="13" spans="1:16" ht="15" x14ac:dyDescent="0.25">
      <c r="A13" s="29"/>
      <c r="B13" s="35" t="s">
        <v>21</v>
      </c>
      <c r="C13" s="36"/>
      <c r="D13" s="36"/>
      <c r="E13" s="36"/>
      <c r="F13" s="36">
        <v>4285</v>
      </c>
      <c r="G13" s="36">
        <v>2260</v>
      </c>
      <c r="H13" s="36">
        <v>3883.6184840000024</v>
      </c>
      <c r="I13" s="36">
        <v>4861.4085833599929</v>
      </c>
      <c r="J13" s="36">
        <v>6291.7534289008036</v>
      </c>
      <c r="K13" s="36">
        <v>8166.992229203046</v>
      </c>
      <c r="L13" s="36">
        <v>9982.3191372740912</v>
      </c>
      <c r="M13" s="36">
        <v>7323.9865897474156</v>
      </c>
      <c r="N13" s="36">
        <v>5630.3271347903355</v>
      </c>
      <c r="O13" s="36">
        <v>3327.3331766684569</v>
      </c>
      <c r="P13" s="37"/>
    </row>
    <row r="14" spans="1:16" ht="15.75" thickBot="1" x14ac:dyDescent="0.3">
      <c r="A14" s="29"/>
      <c r="B14" s="38" t="s">
        <v>22</v>
      </c>
      <c r="C14" s="39"/>
      <c r="D14" s="39"/>
      <c r="E14" s="39"/>
      <c r="F14" s="39">
        <f>SUM(F10:F13)</f>
        <v>13245.92889636076</v>
      </c>
      <c r="G14" s="39">
        <f t="shared" ref="G14:O14" si="0">SUM(G10:G13)</f>
        <v>24772.332935559694</v>
      </c>
      <c r="H14" s="39">
        <f t="shared" si="0"/>
        <v>26453.235140069526</v>
      </c>
      <c r="I14" s="39">
        <f t="shared" si="0"/>
        <v>34261.093359509076</v>
      </c>
      <c r="J14" s="39">
        <f t="shared" si="0"/>
        <v>44795.420266675981</v>
      </c>
      <c r="K14" s="39">
        <f t="shared" si="0"/>
        <v>58281.870131800431</v>
      </c>
      <c r="L14" s="39">
        <f t="shared" si="0"/>
        <v>73404.953233315231</v>
      </c>
      <c r="M14" s="39">
        <f t="shared" si="0"/>
        <v>81818.583638232085</v>
      </c>
      <c r="N14" s="39">
        <f t="shared" si="0"/>
        <v>89874.708627163738</v>
      </c>
      <c r="O14" s="39">
        <f t="shared" si="0"/>
        <v>94267.282477336776</v>
      </c>
      <c r="P14" s="37"/>
    </row>
    <row r="15" spans="1:16" ht="15.75" thickTop="1" x14ac:dyDescent="0.25">
      <c r="A15" s="29"/>
      <c r="B15" s="37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7"/>
    </row>
    <row r="16" spans="1:16" ht="15" x14ac:dyDescent="0.25">
      <c r="A16" s="29"/>
      <c r="B16" s="37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7"/>
    </row>
    <row r="17" spans="1:16" ht="15" x14ac:dyDescent="0.25">
      <c r="A17" s="29"/>
      <c r="D17" s="36"/>
      <c r="E17" s="40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</row>
    <row r="18" spans="1:16" ht="15" x14ac:dyDescent="0.25">
      <c r="A18" s="29"/>
      <c r="D18" s="37"/>
      <c r="E18" s="37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37"/>
    </row>
    <row r="19" spans="1:16" ht="15" x14ac:dyDescent="0.25">
      <c r="A19" s="29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</row>
    <row r="20" spans="1:16" x14ac:dyDescent="0.2">
      <c r="A20" s="29"/>
      <c r="B20" s="86" t="s">
        <v>23</v>
      </c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</row>
    <row r="21" spans="1:16" ht="15" x14ac:dyDescent="0.25">
      <c r="A21" s="29"/>
      <c r="B21" s="37"/>
      <c r="C21" s="42">
        <f>C5</f>
        <v>40268</v>
      </c>
      <c r="D21" s="42">
        <f t="shared" ref="D21:J21" si="1">D5</f>
        <v>40633</v>
      </c>
      <c r="E21" s="42">
        <f t="shared" si="1"/>
        <v>40999</v>
      </c>
      <c r="F21" s="42">
        <f t="shared" si="1"/>
        <v>41364</v>
      </c>
      <c r="G21" s="42">
        <f t="shared" si="1"/>
        <v>41729</v>
      </c>
      <c r="H21" s="42">
        <f t="shared" si="1"/>
        <v>42094</v>
      </c>
      <c r="I21" s="42">
        <f t="shared" si="1"/>
        <v>42460</v>
      </c>
      <c r="J21" s="42">
        <f t="shared" si="1"/>
        <v>42825</v>
      </c>
      <c r="K21" s="42">
        <f>K5</f>
        <v>43190</v>
      </c>
      <c r="L21" s="42">
        <f>L5</f>
        <v>43555</v>
      </c>
      <c r="M21" s="42">
        <f>M5</f>
        <v>43921</v>
      </c>
      <c r="N21" s="42">
        <f>N5</f>
        <v>44286</v>
      </c>
      <c r="O21" s="42">
        <f>O5</f>
        <v>44651</v>
      </c>
      <c r="P21" s="37"/>
    </row>
    <row r="22" spans="1:16" ht="15" x14ac:dyDescent="0.25">
      <c r="A22" s="29"/>
      <c r="B22" s="35" t="s">
        <v>24</v>
      </c>
      <c r="C22" s="37"/>
      <c r="D22" s="37"/>
      <c r="E22" s="37"/>
      <c r="F22" s="41"/>
      <c r="G22" s="41"/>
      <c r="H22" s="41">
        <f t="shared" ref="H22:O22" si="2">H14</f>
        <v>26453.235140069526</v>
      </c>
      <c r="I22" s="41">
        <f t="shared" si="2"/>
        <v>34261.093359509076</v>
      </c>
      <c r="J22" s="41">
        <f t="shared" si="2"/>
        <v>44795.420266675981</v>
      </c>
      <c r="K22" s="41">
        <f t="shared" si="2"/>
        <v>58281.870131800431</v>
      </c>
      <c r="L22" s="41">
        <f t="shared" si="2"/>
        <v>73404.953233315231</v>
      </c>
      <c r="M22" s="41">
        <f t="shared" si="2"/>
        <v>81818.583638232085</v>
      </c>
      <c r="N22" s="41">
        <f t="shared" si="2"/>
        <v>89874.708627163738</v>
      </c>
      <c r="O22" s="41">
        <f t="shared" si="2"/>
        <v>94267.282477336776</v>
      </c>
      <c r="P22" s="37"/>
    </row>
    <row r="23" spans="1:16" ht="15" x14ac:dyDescent="0.25">
      <c r="A23" s="29"/>
      <c r="B23" s="35" t="s">
        <v>25</v>
      </c>
      <c r="C23" s="36">
        <f>NPV(H39,H22:O22)</f>
        <v>321952.574441378</v>
      </c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</row>
    <row r="24" spans="1:16" ht="15" x14ac:dyDescent="0.25">
      <c r="A24" s="29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</row>
    <row r="25" spans="1:16" ht="15" x14ac:dyDescent="0.25">
      <c r="A25" s="29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</row>
    <row r="26" spans="1:16" ht="15" x14ac:dyDescent="0.25">
      <c r="A26" s="29"/>
      <c r="B26" s="35" t="s">
        <v>26</v>
      </c>
      <c r="C26" s="42">
        <f>C5</f>
        <v>40268</v>
      </c>
      <c r="D26" s="42">
        <f t="shared" ref="D26:J26" si="3">D5</f>
        <v>40633</v>
      </c>
      <c r="E26" s="42">
        <f t="shared" si="3"/>
        <v>40999</v>
      </c>
      <c r="F26" s="42">
        <f t="shared" si="3"/>
        <v>41364</v>
      </c>
      <c r="G26" s="42">
        <f t="shared" si="3"/>
        <v>41729</v>
      </c>
      <c r="H26" s="42">
        <f t="shared" si="3"/>
        <v>42094</v>
      </c>
      <c r="I26" s="42">
        <f t="shared" si="3"/>
        <v>42460</v>
      </c>
      <c r="J26" s="42">
        <f t="shared" si="3"/>
        <v>42825</v>
      </c>
      <c r="K26" s="42">
        <f>K5</f>
        <v>43190</v>
      </c>
      <c r="L26" s="42">
        <f>L5</f>
        <v>43555</v>
      </c>
      <c r="M26" s="42">
        <f>M5</f>
        <v>43921</v>
      </c>
      <c r="N26" s="42">
        <f>N5</f>
        <v>44286</v>
      </c>
      <c r="O26" s="42">
        <f>O5</f>
        <v>44651</v>
      </c>
      <c r="P26" s="37"/>
    </row>
    <row r="27" spans="1:16" ht="15" x14ac:dyDescent="0.25">
      <c r="A27" s="29"/>
      <c r="B27" s="35" t="s">
        <v>27</v>
      </c>
      <c r="C27" s="43"/>
      <c r="D27" s="37"/>
      <c r="E27" s="37"/>
      <c r="F27" s="37"/>
      <c r="G27" s="37"/>
      <c r="H27" s="37">
        <v>0</v>
      </c>
      <c r="I27" s="37">
        <v>0</v>
      </c>
      <c r="J27" s="36">
        <v>0</v>
      </c>
      <c r="K27" s="36">
        <v>0</v>
      </c>
      <c r="L27" s="36">
        <v>0</v>
      </c>
      <c r="M27" s="36">
        <v>0</v>
      </c>
      <c r="N27" s="36">
        <v>0</v>
      </c>
      <c r="O27" s="36">
        <f>O14*(1+H40)/(H39-H40)</f>
        <v>1618255.0158609482</v>
      </c>
      <c r="P27" s="37"/>
    </row>
    <row r="28" spans="1:16" ht="15" x14ac:dyDescent="0.25">
      <c r="A28" s="29"/>
      <c r="B28" s="35" t="s">
        <v>28</v>
      </c>
      <c r="C28" s="36">
        <f>NPV(H39,H27:O27)</f>
        <v>812147.62437193026</v>
      </c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</row>
    <row r="29" spans="1:16" ht="15" x14ac:dyDescent="0.25">
      <c r="A29" s="29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</row>
    <row r="30" spans="1:16" ht="15" x14ac:dyDescent="0.25">
      <c r="A30" s="29"/>
      <c r="B30" s="86" t="s">
        <v>29</v>
      </c>
      <c r="C30" s="86"/>
      <c r="D30" s="86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</row>
    <row r="31" spans="1:16" ht="15" x14ac:dyDescent="0.25">
      <c r="A31" s="29"/>
      <c r="B31" s="35"/>
      <c r="C31" s="35"/>
      <c r="D31" s="35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</row>
    <row r="32" spans="1:16" ht="15" x14ac:dyDescent="0.25">
      <c r="A32" s="29"/>
      <c r="B32" s="44" t="s">
        <v>30</v>
      </c>
      <c r="C32" s="44" t="s">
        <v>31</v>
      </c>
      <c r="D32" s="44" t="s">
        <v>32</v>
      </c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</row>
    <row r="33" spans="1:16" ht="15" x14ac:dyDescent="0.25">
      <c r="A33" s="29"/>
      <c r="B33" s="35" t="s">
        <v>25</v>
      </c>
      <c r="C33" s="45">
        <f>C23</f>
        <v>321952.574441378</v>
      </c>
      <c r="D33" s="46">
        <f>C33/6.2164</f>
        <v>51790.839463576667</v>
      </c>
      <c r="E33" s="4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</row>
    <row r="34" spans="1:16" ht="15" x14ac:dyDescent="0.25">
      <c r="A34" s="29"/>
      <c r="B34" s="35" t="s">
        <v>28</v>
      </c>
      <c r="C34" s="45">
        <f>C28</f>
        <v>812147.62437193026</v>
      </c>
      <c r="D34" s="46">
        <f>C34/6.2164</f>
        <v>130645.972648467</v>
      </c>
      <c r="E34" s="47"/>
      <c r="F34" s="37"/>
      <c r="G34" s="48"/>
      <c r="H34" s="48"/>
      <c r="I34" s="37"/>
      <c r="J34" s="37"/>
      <c r="K34" s="37"/>
      <c r="L34" s="37"/>
      <c r="M34" s="37"/>
      <c r="N34" s="37"/>
      <c r="O34" s="37"/>
      <c r="P34" s="37"/>
    </row>
    <row r="35" spans="1:16" ht="15" x14ac:dyDescent="0.25">
      <c r="A35" s="29"/>
      <c r="B35" s="35" t="s">
        <v>33</v>
      </c>
      <c r="C35" s="49">
        <f>SUM(C33:C34)</f>
        <v>1134100.1988133083</v>
      </c>
      <c r="D35" s="46">
        <f>C35/6.2164</f>
        <v>182436.81211204367</v>
      </c>
      <c r="E35" s="46"/>
      <c r="F35" s="37"/>
      <c r="G35" s="48"/>
      <c r="H35" s="48"/>
      <c r="I35" s="37"/>
      <c r="J35" s="37"/>
      <c r="K35" s="37"/>
      <c r="L35" s="37"/>
      <c r="M35" s="37"/>
      <c r="N35" s="37"/>
      <c r="O35" s="37"/>
      <c r="P35" s="37"/>
    </row>
    <row r="36" spans="1:16" ht="15" x14ac:dyDescent="0.25">
      <c r="A36" s="29"/>
      <c r="B36" s="50" t="s">
        <v>34</v>
      </c>
      <c r="C36" s="51">
        <v>48550</v>
      </c>
      <c r="D36" s="46">
        <f>C36/6.2164</f>
        <v>7809.9864873560255</v>
      </c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1:16" ht="15" x14ac:dyDescent="0.25">
      <c r="A37" s="29"/>
      <c r="B37" s="50" t="s">
        <v>35</v>
      </c>
      <c r="C37" s="51">
        <v>-40310</v>
      </c>
      <c r="D37" s="46">
        <f>C37/6.2164</f>
        <v>-6484.4604594298953</v>
      </c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  <row r="38" spans="1:16" ht="15.75" thickBot="1" x14ac:dyDescent="0.3">
      <c r="A38" s="29"/>
      <c r="B38" s="35" t="s">
        <v>36</v>
      </c>
      <c r="C38" s="45">
        <f>C35+C36+C37</f>
        <v>1142340.1988133083</v>
      </c>
      <c r="D38" s="46">
        <f t="shared" ref="D38:D45" si="4">C38/6.2134</f>
        <v>183851.06363879814</v>
      </c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</row>
    <row r="39" spans="1:16" ht="15" x14ac:dyDescent="0.25">
      <c r="A39" s="29"/>
      <c r="B39" s="50" t="s">
        <v>37</v>
      </c>
      <c r="C39" s="45">
        <v>12587</v>
      </c>
      <c r="D39" s="46">
        <f>C39/6.2164</f>
        <v>2024.8053535808506</v>
      </c>
      <c r="E39" s="37"/>
      <c r="F39" s="37"/>
      <c r="G39" s="52" t="s">
        <v>38</v>
      </c>
      <c r="H39" s="53">
        <v>0.09</v>
      </c>
      <c r="I39" s="37"/>
      <c r="J39" s="37"/>
      <c r="K39" s="37"/>
      <c r="L39" s="37"/>
      <c r="M39" s="37"/>
      <c r="N39" s="37"/>
      <c r="O39" s="37"/>
      <c r="P39" s="37"/>
    </row>
    <row r="40" spans="1:16" ht="15.75" thickBot="1" x14ac:dyDescent="0.3">
      <c r="A40" s="29"/>
      <c r="B40" s="54" t="s">
        <v>39</v>
      </c>
      <c r="C40" s="45">
        <v>13009</v>
      </c>
      <c r="D40" s="46">
        <f>C40/6.2164</f>
        <v>2092.6903030693006</v>
      </c>
      <c r="E40" s="37"/>
      <c r="F40" s="37"/>
      <c r="G40" s="55" t="s">
        <v>40</v>
      </c>
      <c r="H40" s="56">
        <v>0.03</v>
      </c>
      <c r="I40" s="37"/>
      <c r="J40" s="37"/>
      <c r="K40" s="37"/>
      <c r="L40" s="37"/>
      <c r="M40" s="37"/>
      <c r="N40" s="37"/>
      <c r="O40" s="37"/>
      <c r="P40" s="37"/>
    </row>
    <row r="41" spans="1:16" ht="15" x14ac:dyDescent="0.25">
      <c r="A41" s="29"/>
      <c r="B41" s="50" t="s">
        <v>41</v>
      </c>
      <c r="C41" s="45">
        <f>D41*6.2164</f>
        <v>24865.600000000002</v>
      </c>
      <c r="D41" s="46">
        <v>4000</v>
      </c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</row>
    <row r="42" spans="1:16" ht="15" x14ac:dyDescent="0.25">
      <c r="A42" s="29"/>
      <c r="B42" s="35" t="s">
        <v>42</v>
      </c>
      <c r="C42" s="57">
        <v>3206.7328182807487</v>
      </c>
      <c r="D42" s="46">
        <f>C42/6.2134</f>
        <v>516.09952977126034</v>
      </c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</row>
    <row r="43" spans="1:16" ht="15.75" thickBot="1" x14ac:dyDescent="0.3">
      <c r="A43" s="29"/>
      <c r="B43" s="58" t="s">
        <v>43</v>
      </c>
      <c r="C43" s="59">
        <f>C38+C39+C40+C41-C42</f>
        <v>1189595.0659950275</v>
      </c>
      <c r="D43" s="60">
        <f>D38+D39+D40+D41-D42</f>
        <v>191452.45976567705</v>
      </c>
      <c r="E43" s="61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</row>
    <row r="44" spans="1:16" ht="15.75" thickTop="1" x14ac:dyDescent="0.25">
      <c r="A44" s="29"/>
      <c r="B44" s="62"/>
      <c r="C44" s="63"/>
      <c r="D44" s="63"/>
      <c r="E44" s="61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</row>
    <row r="45" spans="1:16" ht="15.75" thickBot="1" x14ac:dyDescent="0.3">
      <c r="A45" s="29"/>
      <c r="B45" s="64" t="s">
        <v>44</v>
      </c>
      <c r="C45" s="65">
        <v>486.21464648537358</v>
      </c>
      <c r="D45" s="65">
        <f t="shared" si="4"/>
        <v>78.252590608261755</v>
      </c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</row>
    <row r="46" spans="1:16" ht="15" x14ac:dyDescent="0.25">
      <c r="A46" s="29"/>
      <c r="B46" s="37"/>
      <c r="C46" s="43"/>
      <c r="D46" s="37"/>
      <c r="E46" s="66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</row>
    <row r="47" spans="1:16" ht="13.5" customHeight="1" x14ac:dyDescent="0.25">
      <c r="A47" s="29"/>
      <c r="B47" s="37"/>
      <c r="C47" s="37"/>
      <c r="D47" s="67" t="s">
        <v>45</v>
      </c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</row>
    <row r="48" spans="1:16" ht="21.75" customHeight="1" x14ac:dyDescent="0.35">
      <c r="A48" s="29"/>
      <c r="B48" s="37"/>
      <c r="C48" s="37"/>
      <c r="D48" s="37"/>
      <c r="E48" s="87" t="s">
        <v>46</v>
      </c>
      <c r="F48" s="87"/>
      <c r="G48" s="87"/>
      <c r="H48" s="87"/>
      <c r="I48" s="87"/>
      <c r="J48" s="37"/>
      <c r="K48" s="37"/>
      <c r="L48" s="37"/>
      <c r="M48" s="37"/>
      <c r="N48" s="37"/>
      <c r="O48" s="37"/>
      <c r="P48" s="37"/>
    </row>
    <row r="49" spans="1:16" ht="15" x14ac:dyDescent="0.25">
      <c r="A49" s="29"/>
      <c r="B49" s="37"/>
      <c r="C49" s="37"/>
      <c r="D49" s="68">
        <f>D43/1000</f>
        <v>191.45245976567705</v>
      </c>
      <c r="E49" s="69">
        <v>7.0000000000000007E-2</v>
      </c>
      <c r="F49" s="69">
        <v>0.08</v>
      </c>
      <c r="G49" s="69">
        <v>0.09</v>
      </c>
      <c r="H49" s="69">
        <v>0.1</v>
      </c>
      <c r="I49" s="69">
        <v>0.11</v>
      </c>
      <c r="J49" s="37"/>
      <c r="K49" s="37"/>
      <c r="L49" s="37"/>
      <c r="M49" s="37"/>
      <c r="N49" s="37"/>
      <c r="O49" s="37"/>
      <c r="P49" s="37"/>
    </row>
    <row r="50" spans="1:16" ht="15" customHeight="1" x14ac:dyDescent="0.25">
      <c r="A50" s="29"/>
      <c r="B50" s="37"/>
      <c r="C50" s="88" t="s">
        <v>47</v>
      </c>
      <c r="D50" s="70">
        <v>0.01</v>
      </c>
      <c r="E50" s="71">
        <f t="dataTable" ref="E50:I55" dt2D="1" dtr="1" r1="H39" r2="H40"/>
        <v>214.43787178506381</v>
      </c>
      <c r="F50" s="71">
        <v>181.45742615492688</v>
      </c>
      <c r="G50" s="71">
        <v>156.87166685343522</v>
      </c>
      <c r="H50" s="71">
        <v>137.87440807480831</v>
      </c>
      <c r="I50" s="71">
        <v>122.78244687017404</v>
      </c>
      <c r="J50" s="37"/>
      <c r="K50" s="37"/>
      <c r="L50" s="37"/>
      <c r="M50" s="37"/>
      <c r="N50" s="37"/>
      <c r="O50" s="37"/>
      <c r="P50" s="37"/>
    </row>
    <row r="51" spans="1:16" ht="15" x14ac:dyDescent="0.25">
      <c r="A51" s="29"/>
      <c r="B51" s="37"/>
      <c r="C51" s="88"/>
      <c r="D51" s="70">
        <v>0.02</v>
      </c>
      <c r="E51" s="71">
        <v>245.93159279177149</v>
      </c>
      <c r="F51" s="71">
        <v>202.53478044181705</v>
      </c>
      <c r="G51" s="71">
        <v>171.69200667296744</v>
      </c>
      <c r="H51" s="71">
        <v>148.68751212027468</v>
      </c>
      <c r="I51" s="71">
        <v>130.90192868493077</v>
      </c>
      <c r="J51" s="37"/>
      <c r="K51" s="37"/>
      <c r="L51" s="37"/>
      <c r="M51" s="37"/>
      <c r="N51" s="37"/>
      <c r="O51" s="37"/>
      <c r="P51" s="37"/>
    </row>
    <row r="52" spans="1:16" ht="15" x14ac:dyDescent="0.25">
      <c r="A52" s="29"/>
      <c r="B52" s="37"/>
      <c r="C52" s="88"/>
      <c r="D52" s="70">
        <v>0.03</v>
      </c>
      <c r="E52" s="71">
        <v>293.17217430183302</v>
      </c>
      <c r="F52" s="71">
        <v>232.04307644346318</v>
      </c>
      <c r="G52" s="71">
        <v>191.45245976567705</v>
      </c>
      <c r="H52" s="71">
        <v>162.59007446444576</v>
      </c>
      <c r="I52" s="71">
        <v>141.0512809533767</v>
      </c>
      <c r="J52" s="37"/>
      <c r="K52" s="37"/>
      <c r="L52" s="37"/>
      <c r="M52" s="37"/>
      <c r="N52" s="37"/>
      <c r="O52" s="37"/>
      <c r="P52" s="37"/>
    </row>
    <row r="53" spans="1:16" ht="15" x14ac:dyDescent="0.25">
      <c r="A53" s="29"/>
      <c r="B53" s="37"/>
      <c r="C53" s="88"/>
      <c r="D53" s="70">
        <v>0.04</v>
      </c>
      <c r="E53" s="71">
        <v>371.9064768186023</v>
      </c>
      <c r="F53" s="71">
        <v>276.30552044593242</v>
      </c>
      <c r="G53" s="71">
        <v>219.11709409547046</v>
      </c>
      <c r="H53" s="71">
        <v>181.12682425667384</v>
      </c>
      <c r="I53" s="71">
        <v>154.10044815566428</v>
      </c>
      <c r="J53" s="37"/>
      <c r="K53" s="37"/>
      <c r="L53" s="37"/>
      <c r="M53" s="37"/>
      <c r="N53" s="37"/>
      <c r="O53" s="37"/>
      <c r="P53" s="37"/>
    </row>
    <row r="54" spans="1:16" ht="15" x14ac:dyDescent="0.25">
      <c r="A54" s="29"/>
      <c r="B54" s="37"/>
      <c r="C54" s="88"/>
      <c r="D54" s="70">
        <v>0.05</v>
      </c>
      <c r="E54" s="71">
        <v>529.37508185214085</v>
      </c>
      <c r="F54" s="71">
        <v>350.07626045004776</v>
      </c>
      <c r="G54" s="71">
        <v>260.61404559016069</v>
      </c>
      <c r="H54" s="71">
        <v>207.07827396579313</v>
      </c>
      <c r="I54" s="71">
        <v>171.49933775871443</v>
      </c>
      <c r="J54" s="37"/>
      <c r="K54" s="37"/>
      <c r="L54" s="37"/>
      <c r="M54" s="37"/>
      <c r="N54" s="37"/>
      <c r="O54" s="37"/>
      <c r="P54" s="37"/>
    </row>
    <row r="55" spans="1:16" ht="15" x14ac:dyDescent="0.25">
      <c r="A55" s="29"/>
      <c r="B55" s="37"/>
      <c r="C55" s="88"/>
      <c r="D55" s="72">
        <v>0.06</v>
      </c>
      <c r="E55" s="71">
        <v>1001.7808969527556</v>
      </c>
      <c r="F55" s="71">
        <v>497.61774045827843</v>
      </c>
      <c r="G55" s="71">
        <v>329.77563141464429</v>
      </c>
      <c r="H55" s="71">
        <v>246.00544852947209</v>
      </c>
      <c r="I55" s="71">
        <v>195.85778320298456</v>
      </c>
      <c r="J55" s="37"/>
      <c r="K55" s="37"/>
      <c r="L55" s="37"/>
      <c r="M55" s="37"/>
      <c r="N55" s="37"/>
      <c r="O55" s="37"/>
      <c r="P55" s="37"/>
    </row>
    <row r="56" spans="1:16" x14ac:dyDescent="0.2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</row>
    <row r="57" spans="1:16" x14ac:dyDescent="0.2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</row>
    <row r="58" spans="1:16" x14ac:dyDescent="0.2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</row>
    <row r="59" spans="1:16" x14ac:dyDescent="0.2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</row>
  </sheetData>
  <mergeCells count="6">
    <mergeCell ref="C50:C55"/>
    <mergeCell ref="C4:G4"/>
    <mergeCell ref="H4:L4"/>
    <mergeCell ref="B20:P20"/>
    <mergeCell ref="B30:D30"/>
    <mergeCell ref="E48:I48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wallstreetmojo.com</vt:lpstr>
      <vt:lpstr>One Variable Sensivity Analysis</vt:lpstr>
      <vt:lpstr>Two Variable Sensitivity</vt:lpstr>
      <vt:lpstr>'One Variable Sensivity Analysis'!Print_Area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Dheeraj_V</dc:creator>
  <cp:lastModifiedBy>Dheeraj_V</cp:lastModifiedBy>
  <dcterms:created xsi:type="dcterms:W3CDTF">2018-10-05T05:44:51Z</dcterms:created>
  <dcterms:modified xsi:type="dcterms:W3CDTF">2018-10-05T05:53:23Z</dcterms:modified>
</cp:coreProperties>
</file>