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heeraj_V\Desktop\blog\Templates\"/>
    </mc:Choice>
  </mc:AlternateContent>
  <bookViews>
    <workbookView xWindow="0" yWindow="0" windowWidth="24000" windowHeight="9435"/>
  </bookViews>
  <sheets>
    <sheet name="wallstreetmojo.com" sheetId="1" r:id="rId1"/>
    <sheet name="FCFF Calculation" sheetId="6" r:id="rId2"/>
    <sheet name="Alibaba FCFF Valuations" sheetId="9" r:id="rId3"/>
  </sheets>
  <externalReferences>
    <externalReference r:id="rId4"/>
  </externalReferences>
  <definedNames>
    <definedName name="CIQWBGuid" hidden="1">"4c07ec0d-a4bd-43e1-8f7d-edc964c69827"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41647.7127314815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IQRCOMPSE5" localSheetId="2" hidden="1">#REF!</definedName>
    <definedName name="IQRCOMPSE5" hidden="1">#REF!</definedName>
    <definedName name="_xlnm.Print_Area" localSheetId="1">'FCFF Calculation'!$D$2:$K$9</definedName>
    <definedName name="solver_cvg" localSheetId="1" hidden="1">0.0001</definedName>
    <definedName name="solver_drv" localSheetId="1" hidden="1">1</definedName>
    <definedName name="solver_est" localSheetId="1" hidden="1">1</definedName>
    <definedName name="solver_itr" localSheetId="1" hidden="1">100</definedName>
    <definedName name="solver_lin" localSheetId="1" hidden="1">2</definedName>
    <definedName name="solver_neg" localSheetId="1" hidden="1">2</definedName>
    <definedName name="solver_num" localSheetId="1" hidden="1">0</definedName>
    <definedName name="solver_nwt" localSheetId="1" hidden="1">1</definedName>
    <definedName name="solver_pre" localSheetId="1" hidden="1">0.000001</definedName>
    <definedName name="solver_scl" localSheetId="1" hidden="1">2</definedName>
    <definedName name="solver_sho" localSheetId="1" hidden="1">2</definedName>
    <definedName name="solver_tim" localSheetId="1" hidden="1">100</definedName>
    <definedName name="solver_tol" localSheetId="1" hidden="1">0.05</definedName>
    <definedName name="solver_typ" localSheetId="1" hidden="1">1</definedName>
    <definedName name="solver_val" localSheetId="1" hidden="1">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6" l="1"/>
  <c r="F33" i="6"/>
  <c r="F31" i="6"/>
  <c r="F27" i="6"/>
  <c r="G23" i="6"/>
  <c r="G27" i="6" s="1"/>
  <c r="F23" i="6"/>
  <c r="G20" i="6"/>
  <c r="F20" i="6"/>
  <c r="G15" i="6"/>
  <c r="G18" i="6" s="1"/>
  <c r="F15" i="6"/>
  <c r="F18" i="6" s="1"/>
  <c r="K14" i="6"/>
  <c r="K16" i="6" s="1"/>
  <c r="K18" i="6" s="1"/>
  <c r="K20" i="6" s="1"/>
  <c r="J14" i="6"/>
  <c r="J16" i="6" s="1"/>
  <c r="D42" i="9"/>
  <c r="C41" i="9"/>
  <c r="D40" i="9"/>
  <c r="D39" i="9"/>
  <c r="D37" i="9"/>
  <c r="D36" i="9"/>
  <c r="M26" i="9"/>
  <c r="I26" i="9"/>
  <c r="E26" i="9"/>
  <c r="O21" i="9"/>
  <c r="K21" i="9"/>
  <c r="G21" i="9"/>
  <c r="C21" i="9"/>
  <c r="N14" i="9"/>
  <c r="N22" i="9" s="1"/>
  <c r="J14" i="9"/>
  <c r="J22" i="9" s="1"/>
  <c r="F14" i="9"/>
  <c r="O14" i="9"/>
  <c r="M14" i="9"/>
  <c r="M22" i="9" s="1"/>
  <c r="L14" i="9"/>
  <c r="L22" i="9" s="1"/>
  <c r="K14" i="9"/>
  <c r="K22" i="9" s="1"/>
  <c r="I14" i="9"/>
  <c r="I22" i="9" s="1"/>
  <c r="H14" i="9"/>
  <c r="H22" i="9" s="1"/>
  <c r="G14" i="9"/>
  <c r="O26" i="9"/>
  <c r="N21" i="9"/>
  <c r="M21" i="9"/>
  <c r="L26" i="9"/>
  <c r="K26" i="9"/>
  <c r="J21" i="9"/>
  <c r="I21" i="9"/>
  <c r="H26" i="9"/>
  <c r="G26" i="9"/>
  <c r="F21" i="9"/>
  <c r="E21" i="9"/>
  <c r="D26" i="9"/>
  <c r="C26" i="9"/>
  <c r="K21" i="6" l="1"/>
  <c r="K22" i="6"/>
  <c r="J18" i="6"/>
  <c r="F40" i="6"/>
  <c r="C23" i="9"/>
  <c r="C33" i="9" s="1"/>
  <c r="O27" i="9"/>
  <c r="C28" i="9" s="1"/>
  <c r="C34" i="9" s="1"/>
  <c r="D34" i="9" s="1"/>
  <c r="O22" i="9"/>
  <c r="F26" i="9"/>
  <c r="J26" i="9"/>
  <c r="N26" i="9"/>
  <c r="D21" i="9"/>
  <c r="H21" i="9"/>
  <c r="L21" i="9"/>
  <c r="J20" i="6" l="1"/>
  <c r="F38" i="6"/>
  <c r="D33" i="9"/>
  <c r="C35" i="9"/>
  <c r="J21" i="6" l="1"/>
  <c r="J22" i="6" s="1"/>
  <c r="F42" i="6" s="1"/>
  <c r="C38" i="9"/>
  <c r="D35" i="9"/>
  <c r="C43" i="9" l="1"/>
  <c r="D45" i="9" s="1"/>
  <c r="D38" i="9"/>
  <c r="D43" i="9" s="1"/>
  <c r="D49" i="9" s="1"/>
</calcChain>
</file>

<file path=xl/sharedStrings.xml><?xml version="1.0" encoding="utf-8"?>
<sst xmlns="http://schemas.openxmlformats.org/spreadsheetml/2006/main" count="88" uniqueCount="82">
  <si>
    <t>Prepared by Dheeraj Vaidya, CFA, FRM</t>
  </si>
  <si>
    <t>dheeraj@wallstreetmojo.com</t>
  </si>
  <si>
    <t>visit - www.wallstreetmojo.com</t>
  </si>
  <si>
    <t>Prepared by Dheeraj Vaidya</t>
  </si>
  <si>
    <t>www.wallstreetmojo.com</t>
  </si>
  <si>
    <t>Balance Sheet</t>
  </si>
  <si>
    <t>Income Statement</t>
  </si>
  <si>
    <t>Assets</t>
  </si>
  <si>
    <t>Cash</t>
  </si>
  <si>
    <t>Sales</t>
  </si>
  <si>
    <t>Accounts receivable</t>
  </si>
  <si>
    <t>Cost of goods sold</t>
  </si>
  <si>
    <t>Inventory</t>
  </si>
  <si>
    <t>Gross profit</t>
  </si>
  <si>
    <t>Current assets</t>
  </si>
  <si>
    <t>SG&amp;A</t>
  </si>
  <si>
    <t>Gross PPE</t>
  </si>
  <si>
    <t>EBITDA</t>
  </si>
  <si>
    <t>Accumulated depreciation</t>
  </si>
  <si>
    <t>Depreciation</t>
  </si>
  <si>
    <t>Total Assets</t>
  </si>
  <si>
    <t>EBIT</t>
  </si>
  <si>
    <t>Interest expense</t>
  </si>
  <si>
    <t>Liabilities</t>
  </si>
  <si>
    <t>Pre-tax earnings</t>
  </si>
  <si>
    <t>Accounts payable</t>
  </si>
  <si>
    <t>Taxes (30%)</t>
  </si>
  <si>
    <t>Short-term debt</t>
  </si>
  <si>
    <t>Net Income</t>
  </si>
  <si>
    <t>Current liabilities</t>
  </si>
  <si>
    <t>Long term debt</t>
  </si>
  <si>
    <t>Common stock</t>
  </si>
  <si>
    <t>Retained earnings</t>
  </si>
  <si>
    <t>Total liabilities and Equity</t>
  </si>
  <si>
    <t>NPV of terminal value using FCFE</t>
  </si>
  <si>
    <t>Historicals</t>
  </si>
  <si>
    <t>Forecasts</t>
  </si>
  <si>
    <t>(RMB in Million Except Per Share Amounts)</t>
  </si>
  <si>
    <t>Add: Depreciation &amp; amortization</t>
  </si>
  <si>
    <t>Add: Change in working capital</t>
  </si>
  <si>
    <t>Less: Capex</t>
  </si>
  <si>
    <t>Infinite growth rate</t>
  </si>
  <si>
    <t>Cash Flows</t>
  </si>
  <si>
    <t>NPV of explicit period</t>
  </si>
  <si>
    <t>Terminal value as of 2019</t>
  </si>
  <si>
    <t>Terminal value @ perpetual growth (2019)</t>
  </si>
  <si>
    <t>NPV of terminal value</t>
  </si>
  <si>
    <t>DCF Valuation Summary</t>
  </si>
  <si>
    <t>DCF calculation as of</t>
  </si>
  <si>
    <t>Valuation (RMB)</t>
  </si>
  <si>
    <t>Valuation (US$)</t>
  </si>
  <si>
    <t>Equity value</t>
  </si>
  <si>
    <t>+ Cash</t>
  </si>
  <si>
    <t>+ Short term investments, restricted cash, investment securities</t>
  </si>
  <si>
    <t>+Investment in equity investees</t>
  </si>
  <si>
    <t>+ Alipay valuation</t>
  </si>
  <si>
    <t>Stock Option Value</t>
  </si>
  <si>
    <t>Adjusted Equity Value</t>
  </si>
  <si>
    <t>Share Price</t>
  </si>
  <si>
    <t>Sensitivity Analysis</t>
  </si>
  <si>
    <t>growth</t>
  </si>
  <si>
    <t>Alibaba IPO</t>
  </si>
  <si>
    <t>FCFF Excel Template</t>
  </si>
  <si>
    <t xml:space="preserve">Example: FCFF </t>
  </si>
  <si>
    <t xml:space="preserve">Calculate the Free cash flow to firm </t>
  </si>
  <si>
    <t>Calculate the change in WC</t>
  </si>
  <si>
    <t>Capital Expenditure</t>
  </si>
  <si>
    <t>Net borrowings</t>
  </si>
  <si>
    <t>FCFF</t>
  </si>
  <si>
    <t>Using EBIT formula</t>
  </si>
  <si>
    <t>Using EBITDA formula</t>
  </si>
  <si>
    <t>Using Net income formula</t>
  </si>
  <si>
    <t>Free Cash Flow Projections</t>
  </si>
  <si>
    <t>Free Cash Flow to Firm</t>
  </si>
  <si>
    <t>EBIT x (1-t)</t>
  </si>
  <si>
    <t>Free cash flow to firm of explicit period (2015E to 2019E)</t>
  </si>
  <si>
    <t>Enterprise Value</t>
  </si>
  <si>
    <t>- Debt</t>
  </si>
  <si>
    <t>Cost of Capital</t>
  </si>
  <si>
    <t>WACC</t>
  </si>
  <si>
    <t>Free Cash Flow to Firm Example</t>
  </si>
  <si>
    <t>FCFF Valuations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</si>
</sst>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 * #,##0_ ;_ * \-#,##0_ ;_ * &quot;-&quot;_ ;_ @_ "/>
    <numFmt numFmtId="166" formatCode="&quot;$&quot;#,##0"/>
    <numFmt numFmtId="167" formatCode="[$-409]mmm\-yy;@"/>
    <numFmt numFmtId="168" formatCode="_(* #,##0_);_(* \(#,##0\);_(* &quot;-&quot;??_);_(@_)"/>
    <numFmt numFmtId="169" formatCode="_ * #,##0.0_ ;_ * \-#,##0.0_ ;_ * &quot;-&quot;_ ;_ @_ "/>
  </numFmts>
  <fonts count="3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0"/>
      <color theme="10"/>
      <name val="Arial"/>
      <family val="2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4" tint="-0.499984740745262"/>
      <name val="Trebuchet MS"/>
      <family val="2"/>
    </font>
    <font>
      <b/>
      <sz val="10"/>
      <color theme="4" tint="-0.499984740745262"/>
      <name val="Trebuchet MS"/>
      <family val="2"/>
    </font>
    <font>
      <b/>
      <sz val="10"/>
      <color theme="0"/>
      <name val="Trebuchet MS"/>
      <family val="2"/>
    </font>
    <font>
      <sz val="10"/>
      <color theme="0"/>
      <name val="Trebuchet MS"/>
      <family val="2"/>
    </font>
    <font>
      <b/>
      <u/>
      <sz val="11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u/>
      <sz val="10"/>
      <color theme="4" tint="-0.499984740745262"/>
      <name val="Trebuchet MS"/>
      <family val="2"/>
    </font>
    <font>
      <b/>
      <sz val="11"/>
      <color theme="4" tint="-0.499984740745262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i/>
      <sz val="11"/>
      <color theme="4" tint="-0.499984740745262"/>
      <name val="Calibri"/>
      <family val="2"/>
      <scheme val="minor"/>
    </font>
    <font>
      <b/>
      <sz val="25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2"/>
      <color rgb="FF00B0F0"/>
      <name val="Arial"/>
      <family val="2"/>
    </font>
    <font>
      <b/>
      <u val="singleAccounting"/>
      <sz val="11"/>
      <color theme="0"/>
      <name val="Arial"/>
      <family val="2"/>
    </font>
    <font>
      <b/>
      <sz val="11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rgb="FF000000"/>
      <name val="Times New Roman"/>
      <family val="1"/>
    </font>
    <font>
      <b/>
      <u/>
      <sz val="11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 applyAlignment="1">
      <alignment horizontal="left" indent="2"/>
    </xf>
    <xf numFmtId="0" fontId="3" fillId="2" borderId="0" xfId="1" applyFill="1" applyAlignment="1" applyProtection="1">
      <alignment horizontal="left" indent="2"/>
    </xf>
    <xf numFmtId="0" fontId="4" fillId="2" borderId="0" xfId="0" applyFont="1" applyFill="1"/>
    <xf numFmtId="0" fontId="9" fillId="3" borderId="0" xfId="2" applyFont="1" applyFill="1"/>
    <xf numFmtId="0" fontId="8" fillId="3" borderId="0" xfId="2" applyFont="1" applyFill="1"/>
    <xf numFmtId="0" fontId="3" fillId="3" borderId="0" xfId="1" applyFill="1" applyBorder="1" applyAlignment="1" applyProtection="1"/>
    <xf numFmtId="0" fontId="8" fillId="5" borderId="0" xfId="2" applyFont="1" applyFill="1" applyBorder="1"/>
    <xf numFmtId="0" fontId="8" fillId="3" borderId="0" xfId="2" applyFont="1" applyFill="1" applyBorder="1"/>
    <xf numFmtId="0" fontId="8" fillId="5" borderId="2" xfId="2" applyFont="1" applyFill="1" applyBorder="1"/>
    <xf numFmtId="0" fontId="12" fillId="0" borderId="0" xfId="2" applyFont="1" applyBorder="1"/>
    <xf numFmtId="165" fontId="13" fillId="0" borderId="0" xfId="4" applyNumberFormat="1" applyFont="1" applyBorder="1"/>
    <xf numFmtId="0" fontId="14" fillId="5" borderId="0" xfId="2" applyFont="1" applyFill="1" applyBorder="1"/>
    <xf numFmtId="0" fontId="13" fillId="0" borderId="0" xfId="2" applyFont="1" applyBorder="1"/>
    <xf numFmtId="166" fontId="13" fillId="0" borderId="0" xfId="4" applyNumberFormat="1" applyFont="1" applyBorder="1"/>
    <xf numFmtId="5" fontId="13" fillId="0" borderId="0" xfId="4" applyNumberFormat="1" applyFont="1" applyBorder="1"/>
    <xf numFmtId="0" fontId="9" fillId="5" borderId="0" xfId="2" applyFont="1" applyFill="1" applyBorder="1"/>
    <xf numFmtId="5" fontId="15" fillId="0" borderId="0" xfId="4" applyNumberFormat="1" applyFont="1" applyBorder="1"/>
    <xf numFmtId="0" fontId="13" fillId="0" borderId="0" xfId="2" applyFont="1" applyBorder="1" applyAlignment="1">
      <alignment horizontal="left"/>
    </xf>
    <xf numFmtId="0" fontId="16" fillId="7" borderId="0" xfId="2" applyFont="1" applyFill="1" applyBorder="1"/>
    <xf numFmtId="5" fontId="16" fillId="7" borderId="0" xfId="2" applyNumberFormat="1" applyFont="1" applyFill="1" applyBorder="1"/>
    <xf numFmtId="0" fontId="9" fillId="5" borderId="3" xfId="2" applyFont="1" applyFill="1" applyBorder="1"/>
    <xf numFmtId="5" fontId="15" fillId="0" borderId="3" xfId="4" applyNumberFormat="1" applyFont="1" applyBorder="1"/>
    <xf numFmtId="0" fontId="10" fillId="8" borderId="0" xfId="2" applyFont="1" applyFill="1" applyBorder="1"/>
    <xf numFmtId="0" fontId="7" fillId="8" borderId="0" xfId="2" applyFont="1" applyFill="1"/>
    <xf numFmtId="0" fontId="11" fillId="8" borderId="0" xfId="2" applyFont="1" applyFill="1"/>
    <xf numFmtId="0" fontId="10" fillId="2" borderId="1" xfId="2" applyFont="1" applyFill="1" applyBorder="1"/>
    <xf numFmtId="0" fontId="11" fillId="2" borderId="1" xfId="2" applyFont="1" applyFill="1" applyBorder="1"/>
    <xf numFmtId="0" fontId="18" fillId="2" borderId="0" xfId="0" applyFont="1" applyFill="1"/>
    <xf numFmtId="0" fontId="0" fillId="2" borderId="0" xfId="0" applyFont="1" applyFill="1"/>
    <xf numFmtId="0" fontId="0" fillId="4" borderId="0" xfId="0" applyFont="1" applyFill="1"/>
    <xf numFmtId="0" fontId="19" fillId="2" borderId="0" xfId="0" applyFont="1" applyFill="1"/>
    <xf numFmtId="0" fontId="20" fillId="0" borderId="0" xfId="0" applyFont="1"/>
    <xf numFmtId="0" fontId="21" fillId="0" borderId="0" xfId="0" applyFont="1"/>
    <xf numFmtId="0" fontId="21" fillId="4" borderId="0" xfId="0" applyFont="1" applyFill="1"/>
    <xf numFmtId="0" fontId="22" fillId="0" borderId="0" xfId="0" applyFont="1" applyAlignment="1">
      <alignment horizontal="left"/>
    </xf>
    <xf numFmtId="0" fontId="24" fillId="0" borderId="4" xfId="0" applyFont="1" applyBorder="1"/>
    <xf numFmtId="167" fontId="24" fillId="0" borderId="4" xfId="0" applyNumberFormat="1" applyFont="1" applyBorder="1"/>
    <xf numFmtId="0" fontId="25" fillId="0" borderId="0" xfId="0" applyFont="1"/>
    <xf numFmtId="168" fontId="26" fillId="0" borderId="0" xfId="5" applyNumberFormat="1" applyFont="1"/>
    <xf numFmtId="0" fontId="26" fillId="0" borderId="0" xfId="0" applyFont="1"/>
    <xf numFmtId="0" fontId="27" fillId="0" borderId="3" xfId="0" applyFont="1" applyBorder="1"/>
    <xf numFmtId="168" fontId="28" fillId="0" borderId="3" xfId="5" applyNumberFormat="1" applyFont="1" applyBorder="1"/>
    <xf numFmtId="0" fontId="26" fillId="0" borderId="5" xfId="0" applyFont="1" applyFill="1" applyBorder="1"/>
    <xf numFmtId="0" fontId="26" fillId="0" borderId="7" xfId="0" applyFont="1" applyFill="1" applyBorder="1"/>
    <xf numFmtId="168" fontId="26" fillId="0" borderId="0" xfId="0" applyNumberFormat="1" applyFont="1"/>
    <xf numFmtId="0" fontId="28" fillId="0" borderId="0" xfId="0" applyFont="1"/>
    <xf numFmtId="8" fontId="26" fillId="0" borderId="0" xfId="0" applyNumberFormat="1" applyFont="1"/>
    <xf numFmtId="0" fontId="29" fillId="6" borderId="9" xfId="0" applyFont="1" applyFill="1" applyBorder="1"/>
    <xf numFmtId="168" fontId="25" fillId="0" borderId="0" xfId="0" applyNumberFormat="1" applyFont="1"/>
    <xf numFmtId="168" fontId="25" fillId="0" borderId="0" xfId="5" applyNumberFormat="1" applyFont="1"/>
    <xf numFmtId="164" fontId="25" fillId="0" borderId="0" xfId="6" applyNumberFormat="1" applyFont="1"/>
    <xf numFmtId="0" fontId="25" fillId="0" borderId="0" xfId="0" quotePrefix="1" applyFont="1"/>
    <xf numFmtId="6" fontId="25" fillId="0" borderId="0" xfId="7" applyNumberFormat="1" applyFont="1"/>
    <xf numFmtId="0" fontId="26" fillId="0" borderId="0" xfId="0" quotePrefix="1" applyFont="1" applyFill="1"/>
    <xf numFmtId="6" fontId="25" fillId="0" borderId="0" xfId="0" applyNumberFormat="1" applyFont="1"/>
    <xf numFmtId="0" fontId="27" fillId="9" borderId="3" xfId="0" applyFont="1" applyFill="1" applyBorder="1"/>
    <xf numFmtId="168" fontId="27" fillId="9" borderId="3" xfId="0" applyNumberFormat="1" applyFont="1" applyFill="1" applyBorder="1"/>
    <xf numFmtId="0" fontId="27" fillId="0" borderId="0" xfId="0" applyFont="1"/>
    <xf numFmtId="168" fontId="27" fillId="0" borderId="0" xfId="0" applyNumberFormat="1" applyFont="1"/>
    <xf numFmtId="0" fontId="27" fillId="0" borderId="10" xfId="0" applyFont="1" applyBorder="1"/>
    <xf numFmtId="43" fontId="27" fillId="0" borderId="10" xfId="5" applyFont="1" applyBorder="1"/>
    <xf numFmtId="3" fontId="30" fillId="0" borderId="0" xfId="0" applyNumberFormat="1" applyFont="1"/>
    <xf numFmtId="0" fontId="31" fillId="0" borderId="0" xfId="0" applyFont="1"/>
    <xf numFmtId="9" fontId="28" fillId="0" borderId="9" xfId="0" applyNumberFormat="1" applyFont="1" applyBorder="1"/>
    <xf numFmtId="9" fontId="28" fillId="0" borderId="11" xfId="0" applyNumberFormat="1" applyFont="1" applyBorder="1"/>
    <xf numFmtId="164" fontId="28" fillId="0" borderId="11" xfId="6" applyNumberFormat="1" applyFont="1" applyBorder="1"/>
    <xf numFmtId="167" fontId="28" fillId="0" borderId="0" xfId="0" applyNumberFormat="1" applyFont="1"/>
    <xf numFmtId="0" fontId="8" fillId="0" borderId="0" xfId="2" applyFont="1" applyFill="1"/>
    <xf numFmtId="0" fontId="7" fillId="0" borderId="0" xfId="2" applyFont="1" applyFill="1"/>
    <xf numFmtId="0" fontId="8" fillId="0" borderId="0" xfId="2" applyFont="1" applyFill="1" applyBorder="1"/>
    <xf numFmtId="0" fontId="23" fillId="2" borderId="0" xfId="0" applyFont="1" applyFill="1" applyAlignment="1">
      <alignment horizontal="center"/>
    </xf>
    <xf numFmtId="0" fontId="28" fillId="0" borderId="11" xfId="0" applyFont="1" applyBorder="1" applyAlignment="1">
      <alignment vertical="center" textRotation="90"/>
    </xf>
    <xf numFmtId="0" fontId="23" fillId="2" borderId="0" xfId="0" applyFont="1" applyFill="1" applyAlignment="1">
      <alignment horizontal="center"/>
    </xf>
    <xf numFmtId="0" fontId="27" fillId="0" borderId="0" xfId="0" applyFont="1" applyAlignment="1">
      <alignment horizontal="left"/>
    </xf>
    <xf numFmtId="0" fontId="32" fillId="0" borderId="0" xfId="0" applyFont="1" applyAlignment="1">
      <alignment horizontal="center"/>
    </xf>
    <xf numFmtId="0" fontId="7" fillId="6" borderId="0" xfId="2" applyFont="1" applyFill="1" applyBorder="1"/>
    <xf numFmtId="0" fontId="7" fillId="6" borderId="0" xfId="4" applyNumberFormat="1" applyFont="1" applyFill="1" applyBorder="1"/>
    <xf numFmtId="0" fontId="17" fillId="10" borderId="0" xfId="2" applyFont="1" applyFill="1" applyBorder="1"/>
    <xf numFmtId="165" fontId="13" fillId="10" borderId="0" xfId="4" applyNumberFormat="1" applyFont="1" applyFill="1" applyBorder="1"/>
    <xf numFmtId="0" fontId="8" fillId="10" borderId="0" xfId="2" applyFont="1" applyFill="1" applyBorder="1"/>
    <xf numFmtId="0" fontId="13" fillId="10" borderId="5" xfId="2" applyFont="1" applyFill="1" applyBorder="1"/>
    <xf numFmtId="165" fontId="13" fillId="10" borderId="6" xfId="4" applyNumberFormat="1" applyFont="1" applyFill="1" applyBorder="1"/>
    <xf numFmtId="0" fontId="13" fillId="0" borderId="12" xfId="2" applyFont="1" applyBorder="1"/>
    <xf numFmtId="165" fontId="13" fillId="0" borderId="13" xfId="4" applyNumberFormat="1" applyFont="1" applyBorder="1"/>
    <xf numFmtId="0" fontId="13" fillId="10" borderId="12" xfId="2" applyFont="1" applyFill="1" applyBorder="1"/>
    <xf numFmtId="165" fontId="13" fillId="10" borderId="13" xfId="4" applyNumberFormat="1" applyFont="1" applyFill="1" applyBorder="1"/>
    <xf numFmtId="0" fontId="13" fillId="10" borderId="7" xfId="2" applyFont="1" applyFill="1" applyBorder="1"/>
    <xf numFmtId="169" fontId="13" fillId="10" borderId="8" xfId="4" applyNumberFormat="1" applyFont="1" applyFill="1" applyBorder="1"/>
    <xf numFmtId="169" fontId="13" fillId="10" borderId="6" xfId="4" applyNumberFormat="1" applyFont="1" applyFill="1" applyBorder="1"/>
    <xf numFmtId="165" fontId="15" fillId="0" borderId="0" xfId="4" applyNumberFormat="1" applyFont="1" applyBorder="1"/>
    <xf numFmtId="0" fontId="13" fillId="3" borderId="12" xfId="2" applyFont="1" applyFill="1" applyBorder="1"/>
    <xf numFmtId="165" fontId="13" fillId="3" borderId="13" xfId="4" applyNumberFormat="1" applyFont="1" applyFill="1" applyBorder="1"/>
    <xf numFmtId="169" fontId="13" fillId="10" borderId="13" xfId="4" applyNumberFormat="1" applyFont="1" applyFill="1" applyBorder="1"/>
    <xf numFmtId="168" fontId="26" fillId="0" borderId="0" xfId="5" applyNumberFormat="1" applyFont="1" applyFill="1"/>
    <xf numFmtId="0" fontId="21" fillId="0" borderId="0" xfId="0" applyFont="1" applyFill="1"/>
    <xf numFmtId="38" fontId="25" fillId="0" borderId="0" xfId="0" applyNumberFormat="1" applyFont="1"/>
    <xf numFmtId="10" fontId="26" fillId="0" borderId="6" xfId="6" applyNumberFormat="1" applyFont="1" applyFill="1" applyBorder="1"/>
    <xf numFmtId="10" fontId="26" fillId="0" borderId="8" xfId="0" applyNumberFormat="1" applyFont="1" applyFill="1" applyBorder="1"/>
    <xf numFmtId="168" fontId="27" fillId="9" borderId="3" xfId="5" applyNumberFormat="1" applyFont="1" applyFill="1" applyBorder="1"/>
    <xf numFmtId="43" fontId="33" fillId="0" borderId="0" xfId="0" applyNumberFormat="1" applyFont="1"/>
    <xf numFmtId="43" fontId="26" fillId="0" borderId="0" xfId="5" applyNumberFormat="1" applyFont="1" applyFill="1"/>
  </cellXfs>
  <cellStyles count="8">
    <cellStyle name="Comma" xfId="5" builtinId="3"/>
    <cellStyle name="Comma 2" xfId="4"/>
    <cellStyle name="Currency" xfId="7" builtinId="4"/>
    <cellStyle name="Hyperlink" xfId="1" builtinId="8"/>
    <cellStyle name="Normal" xfId="0" builtinId="0"/>
    <cellStyle name="Normal 2" xfId="2"/>
    <cellStyle name="Percent" xfId="6" builtinId="5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heeraj_V/Downloads/Alibaba-IPO-Financial-Model-WallstreetMoj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Quarterly IS"/>
      <sheetName val="IS"/>
      <sheetName val="BS"/>
      <sheetName val="CF"/>
      <sheetName val="Working Capital "/>
      <sheetName val="Dep Capex "/>
      <sheetName val="Amort Intangible"/>
      <sheetName val="Debt"/>
      <sheetName val="Shareholders Equity"/>
      <sheetName val="Option value"/>
      <sheetName val="Shares Outstanding "/>
      <sheetName val="DCF Valua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wallstreetmojo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="115" zoomScaleNormal="115" workbookViewId="0"/>
  </sheetViews>
  <sheetFormatPr defaultRowHeight="15" x14ac:dyDescent="0.25"/>
  <cols>
    <col min="1" max="16384" width="9.140625" style="1"/>
  </cols>
  <sheetData>
    <row r="1" spans="1:1" ht="28.5" x14ac:dyDescent="0.45">
      <c r="A1" s="2" t="s">
        <v>62</v>
      </c>
    </row>
    <row r="3" spans="1:1" x14ac:dyDescent="0.25">
      <c r="A3" s="3" t="s">
        <v>0</v>
      </c>
    </row>
    <row r="4" spans="1:1" x14ac:dyDescent="0.25">
      <c r="A4" s="4" t="s">
        <v>1</v>
      </c>
    </row>
    <row r="5" spans="1:1" x14ac:dyDescent="0.25">
      <c r="A5" s="3"/>
    </row>
    <row r="6" spans="1:1" ht="18.75" x14ac:dyDescent="0.3">
      <c r="A6" s="5" t="s">
        <v>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5"/>
  <sheetViews>
    <sheetView showGridLines="0" zoomScale="115" zoomScaleNormal="115" zoomScaleSheetLayoutView="100" workbookViewId="0">
      <pane xSplit="3" ySplit="6" topLeftCell="D7" activePane="bottomRight" state="frozen"/>
      <selection pane="topRight" activeCell="D1" sqref="D1"/>
      <selection pane="bottomLeft" activeCell="A4" sqref="A4"/>
      <selection pane="bottomRight" activeCell="D2" sqref="D2"/>
    </sheetView>
  </sheetViews>
  <sheetFormatPr defaultRowHeight="15" x14ac:dyDescent="0.3"/>
  <cols>
    <col min="1" max="3" width="1.42578125" style="70" customWidth="1"/>
    <col min="4" max="4" width="2.5703125" style="70" customWidth="1"/>
    <col min="5" max="5" width="32.7109375" style="70" customWidth="1"/>
    <col min="6" max="7" width="14.28515625" style="70" bestFit="1" customWidth="1"/>
    <col min="8" max="8" width="3.28515625" style="70" customWidth="1"/>
    <col min="9" max="11" width="14.28515625" style="70" bestFit="1" customWidth="1"/>
    <col min="12" max="12" width="13.7109375" style="70" customWidth="1"/>
    <col min="13" max="256" width="9.140625" style="70"/>
    <col min="257" max="259" width="1.42578125" style="70" customWidth="1"/>
    <col min="260" max="260" width="2.5703125" style="70" customWidth="1"/>
    <col min="261" max="261" width="32.7109375" style="70" customWidth="1"/>
    <col min="262" max="263" width="14.28515625" style="70" bestFit="1" customWidth="1"/>
    <col min="264" max="264" width="3.28515625" style="70" customWidth="1"/>
    <col min="265" max="267" width="14.28515625" style="70" bestFit="1" customWidth="1"/>
    <col min="268" max="268" width="13.7109375" style="70" customWidth="1"/>
    <col min="269" max="512" width="9.140625" style="70"/>
    <col min="513" max="515" width="1.42578125" style="70" customWidth="1"/>
    <col min="516" max="516" width="2.5703125" style="70" customWidth="1"/>
    <col min="517" max="517" width="32.7109375" style="70" customWidth="1"/>
    <col min="518" max="519" width="14.28515625" style="70" bestFit="1" customWidth="1"/>
    <col min="520" max="520" width="3.28515625" style="70" customWidth="1"/>
    <col min="521" max="523" width="14.28515625" style="70" bestFit="1" customWidth="1"/>
    <col min="524" max="524" width="13.7109375" style="70" customWidth="1"/>
    <col min="525" max="768" width="9.140625" style="70"/>
    <col min="769" max="771" width="1.42578125" style="70" customWidth="1"/>
    <col min="772" max="772" width="2.5703125" style="70" customWidth="1"/>
    <col min="773" max="773" width="32.7109375" style="70" customWidth="1"/>
    <col min="774" max="775" width="14.28515625" style="70" bestFit="1" customWidth="1"/>
    <col min="776" max="776" width="3.28515625" style="70" customWidth="1"/>
    <col min="777" max="779" width="14.28515625" style="70" bestFit="1" customWidth="1"/>
    <col min="780" max="780" width="13.7109375" style="70" customWidth="1"/>
    <col min="781" max="1024" width="9.140625" style="70"/>
    <col min="1025" max="1027" width="1.42578125" style="70" customWidth="1"/>
    <col min="1028" max="1028" width="2.5703125" style="70" customWidth="1"/>
    <col min="1029" max="1029" width="32.7109375" style="70" customWidth="1"/>
    <col min="1030" max="1031" width="14.28515625" style="70" bestFit="1" customWidth="1"/>
    <col min="1032" max="1032" width="3.28515625" style="70" customWidth="1"/>
    <col min="1033" max="1035" width="14.28515625" style="70" bestFit="1" customWidth="1"/>
    <col min="1036" max="1036" width="13.7109375" style="70" customWidth="1"/>
    <col min="1037" max="1280" width="9.140625" style="70"/>
    <col min="1281" max="1283" width="1.42578125" style="70" customWidth="1"/>
    <col min="1284" max="1284" width="2.5703125" style="70" customWidth="1"/>
    <col min="1285" max="1285" width="32.7109375" style="70" customWidth="1"/>
    <col min="1286" max="1287" width="14.28515625" style="70" bestFit="1" customWidth="1"/>
    <col min="1288" max="1288" width="3.28515625" style="70" customWidth="1"/>
    <col min="1289" max="1291" width="14.28515625" style="70" bestFit="1" customWidth="1"/>
    <col min="1292" max="1292" width="13.7109375" style="70" customWidth="1"/>
    <col min="1293" max="1536" width="9.140625" style="70"/>
    <col min="1537" max="1539" width="1.42578125" style="70" customWidth="1"/>
    <col min="1540" max="1540" width="2.5703125" style="70" customWidth="1"/>
    <col min="1541" max="1541" width="32.7109375" style="70" customWidth="1"/>
    <col min="1542" max="1543" width="14.28515625" style="70" bestFit="1" customWidth="1"/>
    <col min="1544" max="1544" width="3.28515625" style="70" customWidth="1"/>
    <col min="1545" max="1547" width="14.28515625" style="70" bestFit="1" customWidth="1"/>
    <col min="1548" max="1548" width="13.7109375" style="70" customWidth="1"/>
    <col min="1549" max="1792" width="9.140625" style="70"/>
    <col min="1793" max="1795" width="1.42578125" style="70" customWidth="1"/>
    <col min="1796" max="1796" width="2.5703125" style="70" customWidth="1"/>
    <col min="1797" max="1797" width="32.7109375" style="70" customWidth="1"/>
    <col min="1798" max="1799" width="14.28515625" style="70" bestFit="1" customWidth="1"/>
    <col min="1800" max="1800" width="3.28515625" style="70" customWidth="1"/>
    <col min="1801" max="1803" width="14.28515625" style="70" bestFit="1" customWidth="1"/>
    <col min="1804" max="1804" width="13.7109375" style="70" customWidth="1"/>
    <col min="1805" max="2048" width="9.140625" style="70"/>
    <col min="2049" max="2051" width="1.42578125" style="70" customWidth="1"/>
    <col min="2052" max="2052" width="2.5703125" style="70" customWidth="1"/>
    <col min="2053" max="2053" width="32.7109375" style="70" customWidth="1"/>
    <col min="2054" max="2055" width="14.28515625" style="70" bestFit="1" customWidth="1"/>
    <col min="2056" max="2056" width="3.28515625" style="70" customWidth="1"/>
    <col min="2057" max="2059" width="14.28515625" style="70" bestFit="1" customWidth="1"/>
    <col min="2060" max="2060" width="13.7109375" style="70" customWidth="1"/>
    <col min="2061" max="2304" width="9.140625" style="70"/>
    <col min="2305" max="2307" width="1.42578125" style="70" customWidth="1"/>
    <col min="2308" max="2308" width="2.5703125" style="70" customWidth="1"/>
    <col min="2309" max="2309" width="32.7109375" style="70" customWidth="1"/>
    <col min="2310" max="2311" width="14.28515625" style="70" bestFit="1" customWidth="1"/>
    <col min="2312" max="2312" width="3.28515625" style="70" customWidth="1"/>
    <col min="2313" max="2315" width="14.28515625" style="70" bestFit="1" customWidth="1"/>
    <col min="2316" max="2316" width="13.7109375" style="70" customWidth="1"/>
    <col min="2317" max="2560" width="9.140625" style="70"/>
    <col min="2561" max="2563" width="1.42578125" style="70" customWidth="1"/>
    <col min="2564" max="2564" width="2.5703125" style="70" customWidth="1"/>
    <col min="2565" max="2565" width="32.7109375" style="70" customWidth="1"/>
    <col min="2566" max="2567" width="14.28515625" style="70" bestFit="1" customWidth="1"/>
    <col min="2568" max="2568" width="3.28515625" style="70" customWidth="1"/>
    <col min="2569" max="2571" width="14.28515625" style="70" bestFit="1" customWidth="1"/>
    <col min="2572" max="2572" width="13.7109375" style="70" customWidth="1"/>
    <col min="2573" max="2816" width="9.140625" style="70"/>
    <col min="2817" max="2819" width="1.42578125" style="70" customWidth="1"/>
    <col min="2820" max="2820" width="2.5703125" style="70" customWidth="1"/>
    <col min="2821" max="2821" width="32.7109375" style="70" customWidth="1"/>
    <col min="2822" max="2823" width="14.28515625" style="70" bestFit="1" customWidth="1"/>
    <col min="2824" max="2824" width="3.28515625" style="70" customWidth="1"/>
    <col min="2825" max="2827" width="14.28515625" style="70" bestFit="1" customWidth="1"/>
    <col min="2828" max="2828" width="13.7109375" style="70" customWidth="1"/>
    <col min="2829" max="3072" width="9.140625" style="70"/>
    <col min="3073" max="3075" width="1.42578125" style="70" customWidth="1"/>
    <col min="3076" max="3076" width="2.5703125" style="70" customWidth="1"/>
    <col min="3077" max="3077" width="32.7109375" style="70" customWidth="1"/>
    <col min="3078" max="3079" width="14.28515625" style="70" bestFit="1" customWidth="1"/>
    <col min="3080" max="3080" width="3.28515625" style="70" customWidth="1"/>
    <col min="3081" max="3083" width="14.28515625" style="70" bestFit="1" customWidth="1"/>
    <col min="3084" max="3084" width="13.7109375" style="70" customWidth="1"/>
    <col min="3085" max="3328" width="9.140625" style="70"/>
    <col min="3329" max="3331" width="1.42578125" style="70" customWidth="1"/>
    <col min="3332" max="3332" width="2.5703125" style="70" customWidth="1"/>
    <col min="3333" max="3333" width="32.7109375" style="70" customWidth="1"/>
    <col min="3334" max="3335" width="14.28515625" style="70" bestFit="1" customWidth="1"/>
    <col min="3336" max="3336" width="3.28515625" style="70" customWidth="1"/>
    <col min="3337" max="3339" width="14.28515625" style="70" bestFit="1" customWidth="1"/>
    <col min="3340" max="3340" width="13.7109375" style="70" customWidth="1"/>
    <col min="3341" max="3584" width="9.140625" style="70"/>
    <col min="3585" max="3587" width="1.42578125" style="70" customWidth="1"/>
    <col min="3588" max="3588" width="2.5703125" style="70" customWidth="1"/>
    <col min="3589" max="3589" width="32.7109375" style="70" customWidth="1"/>
    <col min="3590" max="3591" width="14.28515625" style="70" bestFit="1" customWidth="1"/>
    <col min="3592" max="3592" width="3.28515625" style="70" customWidth="1"/>
    <col min="3593" max="3595" width="14.28515625" style="70" bestFit="1" customWidth="1"/>
    <col min="3596" max="3596" width="13.7109375" style="70" customWidth="1"/>
    <col min="3597" max="3840" width="9.140625" style="70"/>
    <col min="3841" max="3843" width="1.42578125" style="70" customWidth="1"/>
    <col min="3844" max="3844" width="2.5703125" style="70" customWidth="1"/>
    <col min="3845" max="3845" width="32.7109375" style="70" customWidth="1"/>
    <col min="3846" max="3847" width="14.28515625" style="70" bestFit="1" customWidth="1"/>
    <col min="3848" max="3848" width="3.28515625" style="70" customWidth="1"/>
    <col min="3849" max="3851" width="14.28515625" style="70" bestFit="1" customWidth="1"/>
    <col min="3852" max="3852" width="13.7109375" style="70" customWidth="1"/>
    <col min="3853" max="4096" width="9.140625" style="70"/>
    <col min="4097" max="4099" width="1.42578125" style="70" customWidth="1"/>
    <col min="4100" max="4100" width="2.5703125" style="70" customWidth="1"/>
    <col min="4101" max="4101" width="32.7109375" style="70" customWidth="1"/>
    <col min="4102" max="4103" width="14.28515625" style="70" bestFit="1" customWidth="1"/>
    <col min="4104" max="4104" width="3.28515625" style="70" customWidth="1"/>
    <col min="4105" max="4107" width="14.28515625" style="70" bestFit="1" customWidth="1"/>
    <col min="4108" max="4108" width="13.7109375" style="70" customWidth="1"/>
    <col min="4109" max="4352" width="9.140625" style="70"/>
    <col min="4353" max="4355" width="1.42578125" style="70" customWidth="1"/>
    <col min="4356" max="4356" width="2.5703125" style="70" customWidth="1"/>
    <col min="4357" max="4357" width="32.7109375" style="70" customWidth="1"/>
    <col min="4358" max="4359" width="14.28515625" style="70" bestFit="1" customWidth="1"/>
    <col min="4360" max="4360" width="3.28515625" style="70" customWidth="1"/>
    <col min="4361" max="4363" width="14.28515625" style="70" bestFit="1" customWidth="1"/>
    <col min="4364" max="4364" width="13.7109375" style="70" customWidth="1"/>
    <col min="4365" max="4608" width="9.140625" style="70"/>
    <col min="4609" max="4611" width="1.42578125" style="70" customWidth="1"/>
    <col min="4612" max="4612" width="2.5703125" style="70" customWidth="1"/>
    <col min="4613" max="4613" width="32.7109375" style="70" customWidth="1"/>
    <col min="4614" max="4615" width="14.28515625" style="70" bestFit="1" customWidth="1"/>
    <col min="4616" max="4616" width="3.28515625" style="70" customWidth="1"/>
    <col min="4617" max="4619" width="14.28515625" style="70" bestFit="1" customWidth="1"/>
    <col min="4620" max="4620" width="13.7109375" style="70" customWidth="1"/>
    <col min="4621" max="4864" width="9.140625" style="70"/>
    <col min="4865" max="4867" width="1.42578125" style="70" customWidth="1"/>
    <col min="4868" max="4868" width="2.5703125" style="70" customWidth="1"/>
    <col min="4869" max="4869" width="32.7109375" style="70" customWidth="1"/>
    <col min="4870" max="4871" width="14.28515625" style="70" bestFit="1" customWidth="1"/>
    <col min="4872" max="4872" width="3.28515625" style="70" customWidth="1"/>
    <col min="4873" max="4875" width="14.28515625" style="70" bestFit="1" customWidth="1"/>
    <col min="4876" max="4876" width="13.7109375" style="70" customWidth="1"/>
    <col min="4877" max="5120" width="9.140625" style="70"/>
    <col min="5121" max="5123" width="1.42578125" style="70" customWidth="1"/>
    <col min="5124" max="5124" width="2.5703125" style="70" customWidth="1"/>
    <col min="5125" max="5125" width="32.7109375" style="70" customWidth="1"/>
    <col min="5126" max="5127" width="14.28515625" style="70" bestFit="1" customWidth="1"/>
    <col min="5128" max="5128" width="3.28515625" style="70" customWidth="1"/>
    <col min="5129" max="5131" width="14.28515625" style="70" bestFit="1" customWidth="1"/>
    <col min="5132" max="5132" width="13.7109375" style="70" customWidth="1"/>
    <col min="5133" max="5376" width="9.140625" style="70"/>
    <col min="5377" max="5379" width="1.42578125" style="70" customWidth="1"/>
    <col min="5380" max="5380" width="2.5703125" style="70" customWidth="1"/>
    <col min="5381" max="5381" width="32.7109375" style="70" customWidth="1"/>
    <col min="5382" max="5383" width="14.28515625" style="70" bestFit="1" customWidth="1"/>
    <col min="5384" max="5384" width="3.28515625" style="70" customWidth="1"/>
    <col min="5385" max="5387" width="14.28515625" style="70" bestFit="1" customWidth="1"/>
    <col min="5388" max="5388" width="13.7109375" style="70" customWidth="1"/>
    <col min="5389" max="5632" width="9.140625" style="70"/>
    <col min="5633" max="5635" width="1.42578125" style="70" customWidth="1"/>
    <col min="5636" max="5636" width="2.5703125" style="70" customWidth="1"/>
    <col min="5637" max="5637" width="32.7109375" style="70" customWidth="1"/>
    <col min="5638" max="5639" width="14.28515625" style="70" bestFit="1" customWidth="1"/>
    <col min="5640" max="5640" width="3.28515625" style="70" customWidth="1"/>
    <col min="5641" max="5643" width="14.28515625" style="70" bestFit="1" customWidth="1"/>
    <col min="5644" max="5644" width="13.7109375" style="70" customWidth="1"/>
    <col min="5645" max="5888" width="9.140625" style="70"/>
    <col min="5889" max="5891" width="1.42578125" style="70" customWidth="1"/>
    <col min="5892" max="5892" width="2.5703125" style="70" customWidth="1"/>
    <col min="5893" max="5893" width="32.7109375" style="70" customWidth="1"/>
    <col min="5894" max="5895" width="14.28515625" style="70" bestFit="1" customWidth="1"/>
    <col min="5896" max="5896" width="3.28515625" style="70" customWidth="1"/>
    <col min="5897" max="5899" width="14.28515625" style="70" bestFit="1" customWidth="1"/>
    <col min="5900" max="5900" width="13.7109375" style="70" customWidth="1"/>
    <col min="5901" max="6144" width="9.140625" style="70"/>
    <col min="6145" max="6147" width="1.42578125" style="70" customWidth="1"/>
    <col min="6148" max="6148" width="2.5703125" style="70" customWidth="1"/>
    <col min="6149" max="6149" width="32.7109375" style="70" customWidth="1"/>
    <col min="6150" max="6151" width="14.28515625" style="70" bestFit="1" customWidth="1"/>
    <col min="6152" max="6152" width="3.28515625" style="70" customWidth="1"/>
    <col min="6153" max="6155" width="14.28515625" style="70" bestFit="1" customWidth="1"/>
    <col min="6156" max="6156" width="13.7109375" style="70" customWidth="1"/>
    <col min="6157" max="6400" width="9.140625" style="70"/>
    <col min="6401" max="6403" width="1.42578125" style="70" customWidth="1"/>
    <col min="6404" max="6404" width="2.5703125" style="70" customWidth="1"/>
    <col min="6405" max="6405" width="32.7109375" style="70" customWidth="1"/>
    <col min="6406" max="6407" width="14.28515625" style="70" bestFit="1" customWidth="1"/>
    <col min="6408" max="6408" width="3.28515625" style="70" customWidth="1"/>
    <col min="6409" max="6411" width="14.28515625" style="70" bestFit="1" customWidth="1"/>
    <col min="6412" max="6412" width="13.7109375" style="70" customWidth="1"/>
    <col min="6413" max="6656" width="9.140625" style="70"/>
    <col min="6657" max="6659" width="1.42578125" style="70" customWidth="1"/>
    <col min="6660" max="6660" width="2.5703125" style="70" customWidth="1"/>
    <col min="6661" max="6661" width="32.7109375" style="70" customWidth="1"/>
    <col min="6662" max="6663" width="14.28515625" style="70" bestFit="1" customWidth="1"/>
    <col min="6664" max="6664" width="3.28515625" style="70" customWidth="1"/>
    <col min="6665" max="6667" width="14.28515625" style="70" bestFit="1" customWidth="1"/>
    <col min="6668" max="6668" width="13.7109375" style="70" customWidth="1"/>
    <col min="6669" max="6912" width="9.140625" style="70"/>
    <col min="6913" max="6915" width="1.42578125" style="70" customWidth="1"/>
    <col min="6916" max="6916" width="2.5703125" style="70" customWidth="1"/>
    <col min="6917" max="6917" width="32.7109375" style="70" customWidth="1"/>
    <col min="6918" max="6919" width="14.28515625" style="70" bestFit="1" customWidth="1"/>
    <col min="6920" max="6920" width="3.28515625" style="70" customWidth="1"/>
    <col min="6921" max="6923" width="14.28515625" style="70" bestFit="1" customWidth="1"/>
    <col min="6924" max="6924" width="13.7109375" style="70" customWidth="1"/>
    <col min="6925" max="7168" width="9.140625" style="70"/>
    <col min="7169" max="7171" width="1.42578125" style="70" customWidth="1"/>
    <col min="7172" max="7172" width="2.5703125" style="70" customWidth="1"/>
    <col min="7173" max="7173" width="32.7109375" style="70" customWidth="1"/>
    <col min="7174" max="7175" width="14.28515625" style="70" bestFit="1" customWidth="1"/>
    <col min="7176" max="7176" width="3.28515625" style="70" customWidth="1"/>
    <col min="7177" max="7179" width="14.28515625" style="70" bestFit="1" customWidth="1"/>
    <col min="7180" max="7180" width="13.7109375" style="70" customWidth="1"/>
    <col min="7181" max="7424" width="9.140625" style="70"/>
    <col min="7425" max="7427" width="1.42578125" style="70" customWidth="1"/>
    <col min="7428" max="7428" width="2.5703125" style="70" customWidth="1"/>
    <col min="7429" max="7429" width="32.7109375" style="70" customWidth="1"/>
    <col min="7430" max="7431" width="14.28515625" style="70" bestFit="1" customWidth="1"/>
    <col min="7432" max="7432" width="3.28515625" style="70" customWidth="1"/>
    <col min="7433" max="7435" width="14.28515625" style="70" bestFit="1" customWidth="1"/>
    <col min="7436" max="7436" width="13.7109375" style="70" customWidth="1"/>
    <col min="7437" max="7680" width="9.140625" style="70"/>
    <col min="7681" max="7683" width="1.42578125" style="70" customWidth="1"/>
    <col min="7684" max="7684" width="2.5703125" style="70" customWidth="1"/>
    <col min="7685" max="7685" width="32.7109375" style="70" customWidth="1"/>
    <col min="7686" max="7687" width="14.28515625" style="70" bestFit="1" customWidth="1"/>
    <col min="7688" max="7688" width="3.28515625" style="70" customWidth="1"/>
    <col min="7689" max="7691" width="14.28515625" style="70" bestFit="1" customWidth="1"/>
    <col min="7692" max="7692" width="13.7109375" style="70" customWidth="1"/>
    <col min="7693" max="7936" width="9.140625" style="70"/>
    <col min="7937" max="7939" width="1.42578125" style="70" customWidth="1"/>
    <col min="7940" max="7940" width="2.5703125" style="70" customWidth="1"/>
    <col min="7941" max="7941" width="32.7109375" style="70" customWidth="1"/>
    <col min="7942" max="7943" width="14.28515625" style="70" bestFit="1" customWidth="1"/>
    <col min="7944" max="7944" width="3.28515625" style="70" customWidth="1"/>
    <col min="7945" max="7947" width="14.28515625" style="70" bestFit="1" customWidth="1"/>
    <col min="7948" max="7948" width="13.7109375" style="70" customWidth="1"/>
    <col min="7949" max="8192" width="9.140625" style="70"/>
    <col min="8193" max="8195" width="1.42578125" style="70" customWidth="1"/>
    <col min="8196" max="8196" width="2.5703125" style="70" customWidth="1"/>
    <col min="8197" max="8197" width="32.7109375" style="70" customWidth="1"/>
    <col min="8198" max="8199" width="14.28515625" style="70" bestFit="1" customWidth="1"/>
    <col min="8200" max="8200" width="3.28515625" style="70" customWidth="1"/>
    <col min="8201" max="8203" width="14.28515625" style="70" bestFit="1" customWidth="1"/>
    <col min="8204" max="8204" width="13.7109375" style="70" customWidth="1"/>
    <col min="8205" max="8448" width="9.140625" style="70"/>
    <col min="8449" max="8451" width="1.42578125" style="70" customWidth="1"/>
    <col min="8452" max="8452" width="2.5703125" style="70" customWidth="1"/>
    <col min="8453" max="8453" width="32.7109375" style="70" customWidth="1"/>
    <col min="8454" max="8455" width="14.28515625" style="70" bestFit="1" customWidth="1"/>
    <col min="8456" max="8456" width="3.28515625" style="70" customWidth="1"/>
    <col min="8457" max="8459" width="14.28515625" style="70" bestFit="1" customWidth="1"/>
    <col min="8460" max="8460" width="13.7109375" style="70" customWidth="1"/>
    <col min="8461" max="8704" width="9.140625" style="70"/>
    <col min="8705" max="8707" width="1.42578125" style="70" customWidth="1"/>
    <col min="8708" max="8708" width="2.5703125" style="70" customWidth="1"/>
    <col min="8709" max="8709" width="32.7109375" style="70" customWidth="1"/>
    <col min="8710" max="8711" width="14.28515625" style="70" bestFit="1" customWidth="1"/>
    <col min="8712" max="8712" width="3.28515625" style="70" customWidth="1"/>
    <col min="8713" max="8715" width="14.28515625" style="70" bestFit="1" customWidth="1"/>
    <col min="8716" max="8716" width="13.7109375" style="70" customWidth="1"/>
    <col min="8717" max="8960" width="9.140625" style="70"/>
    <col min="8961" max="8963" width="1.42578125" style="70" customWidth="1"/>
    <col min="8964" max="8964" width="2.5703125" style="70" customWidth="1"/>
    <col min="8965" max="8965" width="32.7109375" style="70" customWidth="1"/>
    <col min="8966" max="8967" width="14.28515625" style="70" bestFit="1" customWidth="1"/>
    <col min="8968" max="8968" width="3.28515625" style="70" customWidth="1"/>
    <col min="8969" max="8971" width="14.28515625" style="70" bestFit="1" customWidth="1"/>
    <col min="8972" max="8972" width="13.7109375" style="70" customWidth="1"/>
    <col min="8973" max="9216" width="9.140625" style="70"/>
    <col min="9217" max="9219" width="1.42578125" style="70" customWidth="1"/>
    <col min="9220" max="9220" width="2.5703125" style="70" customWidth="1"/>
    <col min="9221" max="9221" width="32.7109375" style="70" customWidth="1"/>
    <col min="9222" max="9223" width="14.28515625" style="70" bestFit="1" customWidth="1"/>
    <col min="9224" max="9224" width="3.28515625" style="70" customWidth="1"/>
    <col min="9225" max="9227" width="14.28515625" style="70" bestFit="1" customWidth="1"/>
    <col min="9228" max="9228" width="13.7109375" style="70" customWidth="1"/>
    <col min="9229" max="9472" width="9.140625" style="70"/>
    <col min="9473" max="9475" width="1.42578125" style="70" customWidth="1"/>
    <col min="9476" max="9476" width="2.5703125" style="70" customWidth="1"/>
    <col min="9477" max="9477" width="32.7109375" style="70" customWidth="1"/>
    <col min="9478" max="9479" width="14.28515625" style="70" bestFit="1" customWidth="1"/>
    <col min="9480" max="9480" width="3.28515625" style="70" customWidth="1"/>
    <col min="9481" max="9483" width="14.28515625" style="70" bestFit="1" customWidth="1"/>
    <col min="9484" max="9484" width="13.7109375" style="70" customWidth="1"/>
    <col min="9485" max="9728" width="9.140625" style="70"/>
    <col min="9729" max="9731" width="1.42578125" style="70" customWidth="1"/>
    <col min="9732" max="9732" width="2.5703125" style="70" customWidth="1"/>
    <col min="9733" max="9733" width="32.7109375" style="70" customWidth="1"/>
    <col min="9734" max="9735" width="14.28515625" style="70" bestFit="1" customWidth="1"/>
    <col min="9736" max="9736" width="3.28515625" style="70" customWidth="1"/>
    <col min="9737" max="9739" width="14.28515625" style="70" bestFit="1" customWidth="1"/>
    <col min="9740" max="9740" width="13.7109375" style="70" customWidth="1"/>
    <col min="9741" max="9984" width="9.140625" style="70"/>
    <col min="9985" max="9987" width="1.42578125" style="70" customWidth="1"/>
    <col min="9988" max="9988" width="2.5703125" style="70" customWidth="1"/>
    <col min="9989" max="9989" width="32.7109375" style="70" customWidth="1"/>
    <col min="9990" max="9991" width="14.28515625" style="70" bestFit="1" customWidth="1"/>
    <col min="9992" max="9992" width="3.28515625" style="70" customWidth="1"/>
    <col min="9993" max="9995" width="14.28515625" style="70" bestFit="1" customWidth="1"/>
    <col min="9996" max="9996" width="13.7109375" style="70" customWidth="1"/>
    <col min="9997" max="10240" width="9.140625" style="70"/>
    <col min="10241" max="10243" width="1.42578125" style="70" customWidth="1"/>
    <col min="10244" max="10244" width="2.5703125" style="70" customWidth="1"/>
    <col min="10245" max="10245" width="32.7109375" style="70" customWidth="1"/>
    <col min="10246" max="10247" width="14.28515625" style="70" bestFit="1" customWidth="1"/>
    <col min="10248" max="10248" width="3.28515625" style="70" customWidth="1"/>
    <col min="10249" max="10251" width="14.28515625" style="70" bestFit="1" customWidth="1"/>
    <col min="10252" max="10252" width="13.7109375" style="70" customWidth="1"/>
    <col min="10253" max="10496" width="9.140625" style="70"/>
    <col min="10497" max="10499" width="1.42578125" style="70" customWidth="1"/>
    <col min="10500" max="10500" width="2.5703125" style="70" customWidth="1"/>
    <col min="10501" max="10501" width="32.7109375" style="70" customWidth="1"/>
    <col min="10502" max="10503" width="14.28515625" style="70" bestFit="1" customWidth="1"/>
    <col min="10504" max="10504" width="3.28515625" style="70" customWidth="1"/>
    <col min="10505" max="10507" width="14.28515625" style="70" bestFit="1" customWidth="1"/>
    <col min="10508" max="10508" width="13.7109375" style="70" customWidth="1"/>
    <col min="10509" max="10752" width="9.140625" style="70"/>
    <col min="10753" max="10755" width="1.42578125" style="70" customWidth="1"/>
    <col min="10756" max="10756" width="2.5703125" style="70" customWidth="1"/>
    <col min="10757" max="10757" width="32.7109375" style="70" customWidth="1"/>
    <col min="10758" max="10759" width="14.28515625" style="70" bestFit="1" customWidth="1"/>
    <col min="10760" max="10760" width="3.28515625" style="70" customWidth="1"/>
    <col min="10761" max="10763" width="14.28515625" style="70" bestFit="1" customWidth="1"/>
    <col min="10764" max="10764" width="13.7109375" style="70" customWidth="1"/>
    <col min="10765" max="11008" width="9.140625" style="70"/>
    <col min="11009" max="11011" width="1.42578125" style="70" customWidth="1"/>
    <col min="11012" max="11012" width="2.5703125" style="70" customWidth="1"/>
    <col min="11013" max="11013" width="32.7109375" style="70" customWidth="1"/>
    <col min="11014" max="11015" width="14.28515625" style="70" bestFit="1" customWidth="1"/>
    <col min="11016" max="11016" width="3.28515625" style="70" customWidth="1"/>
    <col min="11017" max="11019" width="14.28515625" style="70" bestFit="1" customWidth="1"/>
    <col min="11020" max="11020" width="13.7109375" style="70" customWidth="1"/>
    <col min="11021" max="11264" width="9.140625" style="70"/>
    <col min="11265" max="11267" width="1.42578125" style="70" customWidth="1"/>
    <col min="11268" max="11268" width="2.5703125" style="70" customWidth="1"/>
    <col min="11269" max="11269" width="32.7109375" style="70" customWidth="1"/>
    <col min="11270" max="11271" width="14.28515625" style="70" bestFit="1" customWidth="1"/>
    <col min="11272" max="11272" width="3.28515625" style="70" customWidth="1"/>
    <col min="11273" max="11275" width="14.28515625" style="70" bestFit="1" customWidth="1"/>
    <col min="11276" max="11276" width="13.7109375" style="70" customWidth="1"/>
    <col min="11277" max="11520" width="9.140625" style="70"/>
    <col min="11521" max="11523" width="1.42578125" style="70" customWidth="1"/>
    <col min="11524" max="11524" width="2.5703125" style="70" customWidth="1"/>
    <col min="11525" max="11525" width="32.7109375" style="70" customWidth="1"/>
    <col min="11526" max="11527" width="14.28515625" style="70" bestFit="1" customWidth="1"/>
    <col min="11528" max="11528" width="3.28515625" style="70" customWidth="1"/>
    <col min="11529" max="11531" width="14.28515625" style="70" bestFit="1" customWidth="1"/>
    <col min="11532" max="11532" width="13.7109375" style="70" customWidth="1"/>
    <col min="11533" max="11776" width="9.140625" style="70"/>
    <col min="11777" max="11779" width="1.42578125" style="70" customWidth="1"/>
    <col min="11780" max="11780" width="2.5703125" style="70" customWidth="1"/>
    <col min="11781" max="11781" width="32.7109375" style="70" customWidth="1"/>
    <col min="11782" max="11783" width="14.28515625" style="70" bestFit="1" customWidth="1"/>
    <col min="11784" max="11784" width="3.28515625" style="70" customWidth="1"/>
    <col min="11785" max="11787" width="14.28515625" style="70" bestFit="1" customWidth="1"/>
    <col min="11788" max="11788" width="13.7109375" style="70" customWidth="1"/>
    <col min="11789" max="12032" width="9.140625" style="70"/>
    <col min="12033" max="12035" width="1.42578125" style="70" customWidth="1"/>
    <col min="12036" max="12036" width="2.5703125" style="70" customWidth="1"/>
    <col min="12037" max="12037" width="32.7109375" style="70" customWidth="1"/>
    <col min="12038" max="12039" width="14.28515625" style="70" bestFit="1" customWidth="1"/>
    <col min="12040" max="12040" width="3.28515625" style="70" customWidth="1"/>
    <col min="12041" max="12043" width="14.28515625" style="70" bestFit="1" customWidth="1"/>
    <col min="12044" max="12044" width="13.7109375" style="70" customWidth="1"/>
    <col min="12045" max="12288" width="9.140625" style="70"/>
    <col min="12289" max="12291" width="1.42578125" style="70" customWidth="1"/>
    <col min="12292" max="12292" width="2.5703125" style="70" customWidth="1"/>
    <col min="12293" max="12293" width="32.7109375" style="70" customWidth="1"/>
    <col min="12294" max="12295" width="14.28515625" style="70" bestFit="1" customWidth="1"/>
    <col min="12296" max="12296" width="3.28515625" style="70" customWidth="1"/>
    <col min="12297" max="12299" width="14.28515625" style="70" bestFit="1" customWidth="1"/>
    <col min="12300" max="12300" width="13.7109375" style="70" customWidth="1"/>
    <col min="12301" max="12544" width="9.140625" style="70"/>
    <col min="12545" max="12547" width="1.42578125" style="70" customWidth="1"/>
    <col min="12548" max="12548" width="2.5703125" style="70" customWidth="1"/>
    <col min="12549" max="12549" width="32.7109375" style="70" customWidth="1"/>
    <col min="12550" max="12551" width="14.28515625" style="70" bestFit="1" customWidth="1"/>
    <col min="12552" max="12552" width="3.28515625" style="70" customWidth="1"/>
    <col min="12553" max="12555" width="14.28515625" style="70" bestFit="1" customWidth="1"/>
    <col min="12556" max="12556" width="13.7109375" style="70" customWidth="1"/>
    <col min="12557" max="12800" width="9.140625" style="70"/>
    <col min="12801" max="12803" width="1.42578125" style="70" customWidth="1"/>
    <col min="12804" max="12804" width="2.5703125" style="70" customWidth="1"/>
    <col min="12805" max="12805" width="32.7109375" style="70" customWidth="1"/>
    <col min="12806" max="12807" width="14.28515625" style="70" bestFit="1" customWidth="1"/>
    <col min="12808" max="12808" width="3.28515625" style="70" customWidth="1"/>
    <col min="12809" max="12811" width="14.28515625" style="70" bestFit="1" customWidth="1"/>
    <col min="12812" max="12812" width="13.7109375" style="70" customWidth="1"/>
    <col min="12813" max="13056" width="9.140625" style="70"/>
    <col min="13057" max="13059" width="1.42578125" style="70" customWidth="1"/>
    <col min="13060" max="13060" width="2.5703125" style="70" customWidth="1"/>
    <col min="13061" max="13061" width="32.7109375" style="70" customWidth="1"/>
    <col min="13062" max="13063" width="14.28515625" style="70" bestFit="1" customWidth="1"/>
    <col min="13064" max="13064" width="3.28515625" style="70" customWidth="1"/>
    <col min="13065" max="13067" width="14.28515625" style="70" bestFit="1" customWidth="1"/>
    <col min="13068" max="13068" width="13.7109375" style="70" customWidth="1"/>
    <col min="13069" max="13312" width="9.140625" style="70"/>
    <col min="13313" max="13315" width="1.42578125" style="70" customWidth="1"/>
    <col min="13316" max="13316" width="2.5703125" style="70" customWidth="1"/>
    <col min="13317" max="13317" width="32.7109375" style="70" customWidth="1"/>
    <col min="13318" max="13319" width="14.28515625" style="70" bestFit="1" customWidth="1"/>
    <col min="13320" max="13320" width="3.28515625" style="70" customWidth="1"/>
    <col min="13321" max="13323" width="14.28515625" style="70" bestFit="1" customWidth="1"/>
    <col min="13324" max="13324" width="13.7109375" style="70" customWidth="1"/>
    <col min="13325" max="13568" width="9.140625" style="70"/>
    <col min="13569" max="13571" width="1.42578125" style="70" customWidth="1"/>
    <col min="13572" max="13572" width="2.5703125" style="70" customWidth="1"/>
    <col min="13573" max="13573" width="32.7109375" style="70" customWidth="1"/>
    <col min="13574" max="13575" width="14.28515625" style="70" bestFit="1" customWidth="1"/>
    <col min="13576" max="13576" width="3.28515625" style="70" customWidth="1"/>
    <col min="13577" max="13579" width="14.28515625" style="70" bestFit="1" customWidth="1"/>
    <col min="13580" max="13580" width="13.7109375" style="70" customWidth="1"/>
    <col min="13581" max="13824" width="9.140625" style="70"/>
    <col min="13825" max="13827" width="1.42578125" style="70" customWidth="1"/>
    <col min="13828" max="13828" width="2.5703125" style="70" customWidth="1"/>
    <col min="13829" max="13829" width="32.7109375" style="70" customWidth="1"/>
    <col min="13830" max="13831" width="14.28515625" style="70" bestFit="1" customWidth="1"/>
    <col min="13832" max="13832" width="3.28515625" style="70" customWidth="1"/>
    <col min="13833" max="13835" width="14.28515625" style="70" bestFit="1" customWidth="1"/>
    <col min="13836" max="13836" width="13.7109375" style="70" customWidth="1"/>
    <col min="13837" max="14080" width="9.140625" style="70"/>
    <col min="14081" max="14083" width="1.42578125" style="70" customWidth="1"/>
    <col min="14084" max="14084" width="2.5703125" style="70" customWidth="1"/>
    <col min="14085" max="14085" width="32.7109375" style="70" customWidth="1"/>
    <col min="14086" max="14087" width="14.28515625" style="70" bestFit="1" customWidth="1"/>
    <col min="14088" max="14088" width="3.28515625" style="70" customWidth="1"/>
    <col min="14089" max="14091" width="14.28515625" style="70" bestFit="1" customWidth="1"/>
    <col min="14092" max="14092" width="13.7109375" style="70" customWidth="1"/>
    <col min="14093" max="14336" width="9.140625" style="70"/>
    <col min="14337" max="14339" width="1.42578125" style="70" customWidth="1"/>
    <col min="14340" max="14340" width="2.5703125" style="70" customWidth="1"/>
    <col min="14341" max="14341" width="32.7109375" style="70" customWidth="1"/>
    <col min="14342" max="14343" width="14.28515625" style="70" bestFit="1" customWidth="1"/>
    <col min="14344" max="14344" width="3.28515625" style="70" customWidth="1"/>
    <col min="14345" max="14347" width="14.28515625" style="70" bestFit="1" customWidth="1"/>
    <col min="14348" max="14348" width="13.7109375" style="70" customWidth="1"/>
    <col min="14349" max="14592" width="9.140625" style="70"/>
    <col min="14593" max="14595" width="1.42578125" style="70" customWidth="1"/>
    <col min="14596" max="14596" width="2.5703125" style="70" customWidth="1"/>
    <col min="14597" max="14597" width="32.7109375" style="70" customWidth="1"/>
    <col min="14598" max="14599" width="14.28515625" style="70" bestFit="1" customWidth="1"/>
    <col min="14600" max="14600" width="3.28515625" style="70" customWidth="1"/>
    <col min="14601" max="14603" width="14.28515625" style="70" bestFit="1" customWidth="1"/>
    <col min="14604" max="14604" width="13.7109375" style="70" customWidth="1"/>
    <col min="14605" max="14848" width="9.140625" style="70"/>
    <col min="14849" max="14851" width="1.42578125" style="70" customWidth="1"/>
    <col min="14852" max="14852" width="2.5703125" style="70" customWidth="1"/>
    <col min="14853" max="14853" width="32.7109375" style="70" customWidth="1"/>
    <col min="14854" max="14855" width="14.28515625" style="70" bestFit="1" customWidth="1"/>
    <col min="14856" max="14856" width="3.28515625" style="70" customWidth="1"/>
    <col min="14857" max="14859" width="14.28515625" style="70" bestFit="1" customWidth="1"/>
    <col min="14860" max="14860" width="13.7109375" style="70" customWidth="1"/>
    <col min="14861" max="15104" width="9.140625" style="70"/>
    <col min="15105" max="15107" width="1.42578125" style="70" customWidth="1"/>
    <col min="15108" max="15108" width="2.5703125" style="70" customWidth="1"/>
    <col min="15109" max="15109" width="32.7109375" style="70" customWidth="1"/>
    <col min="15110" max="15111" width="14.28515625" style="70" bestFit="1" customWidth="1"/>
    <col min="15112" max="15112" width="3.28515625" style="70" customWidth="1"/>
    <col min="15113" max="15115" width="14.28515625" style="70" bestFit="1" customWidth="1"/>
    <col min="15116" max="15116" width="13.7109375" style="70" customWidth="1"/>
    <col min="15117" max="15360" width="9.140625" style="70"/>
    <col min="15361" max="15363" width="1.42578125" style="70" customWidth="1"/>
    <col min="15364" max="15364" width="2.5703125" style="70" customWidth="1"/>
    <col min="15365" max="15365" width="32.7109375" style="70" customWidth="1"/>
    <col min="15366" max="15367" width="14.28515625" style="70" bestFit="1" customWidth="1"/>
    <col min="15368" max="15368" width="3.28515625" style="70" customWidth="1"/>
    <col min="15369" max="15371" width="14.28515625" style="70" bestFit="1" customWidth="1"/>
    <col min="15372" max="15372" width="13.7109375" style="70" customWidth="1"/>
    <col min="15373" max="15616" width="9.140625" style="70"/>
    <col min="15617" max="15619" width="1.42578125" style="70" customWidth="1"/>
    <col min="15620" max="15620" width="2.5703125" style="70" customWidth="1"/>
    <col min="15621" max="15621" width="32.7109375" style="70" customWidth="1"/>
    <col min="15622" max="15623" width="14.28515625" style="70" bestFit="1" customWidth="1"/>
    <col min="15624" max="15624" width="3.28515625" style="70" customWidth="1"/>
    <col min="15625" max="15627" width="14.28515625" style="70" bestFit="1" customWidth="1"/>
    <col min="15628" max="15628" width="13.7109375" style="70" customWidth="1"/>
    <col min="15629" max="15872" width="9.140625" style="70"/>
    <col min="15873" max="15875" width="1.42578125" style="70" customWidth="1"/>
    <col min="15876" max="15876" width="2.5703125" style="70" customWidth="1"/>
    <col min="15877" max="15877" width="32.7109375" style="70" customWidth="1"/>
    <col min="15878" max="15879" width="14.28515625" style="70" bestFit="1" customWidth="1"/>
    <col min="15880" max="15880" width="3.28515625" style="70" customWidth="1"/>
    <col min="15881" max="15883" width="14.28515625" style="70" bestFit="1" customWidth="1"/>
    <col min="15884" max="15884" width="13.7109375" style="70" customWidth="1"/>
    <col min="15885" max="16128" width="9.140625" style="70"/>
    <col min="16129" max="16131" width="1.42578125" style="70" customWidth="1"/>
    <col min="16132" max="16132" width="2.5703125" style="70" customWidth="1"/>
    <col min="16133" max="16133" width="32.7109375" style="70" customWidth="1"/>
    <col min="16134" max="16135" width="14.28515625" style="70" bestFit="1" customWidth="1"/>
    <col min="16136" max="16136" width="3.28515625" style="70" customWidth="1"/>
    <col min="16137" max="16139" width="14.28515625" style="70" bestFit="1" customWidth="1"/>
    <col min="16140" max="16140" width="13.7109375" style="70" customWidth="1"/>
    <col min="16141" max="16384" width="9.140625" style="70"/>
  </cols>
  <sheetData>
    <row r="1" spans="4:12" ht="14.25" customHeight="1" thickBot="1" x14ac:dyDescent="0.35"/>
    <row r="2" spans="4:12" ht="15.75" thickBot="1" x14ac:dyDescent="0.35">
      <c r="D2" s="28" t="s">
        <v>80</v>
      </c>
      <c r="E2" s="29"/>
      <c r="F2" s="29"/>
      <c r="G2" s="29"/>
      <c r="H2" s="29"/>
      <c r="I2" s="29"/>
      <c r="J2" s="29"/>
      <c r="K2" s="29"/>
      <c r="L2" s="29"/>
    </row>
    <row r="3" spans="4:12" ht="15" customHeight="1" x14ac:dyDescent="0.3">
      <c r="D3" s="6"/>
      <c r="E3" s="7"/>
      <c r="F3" s="7"/>
      <c r="G3" s="7"/>
      <c r="H3" s="7"/>
      <c r="I3" s="7"/>
      <c r="J3" s="7"/>
      <c r="K3" s="7"/>
      <c r="L3" s="7"/>
    </row>
    <row r="4" spans="4:12" ht="15" customHeight="1" x14ac:dyDescent="0.3">
      <c r="D4" s="6" t="s">
        <v>3</v>
      </c>
      <c r="E4" s="7"/>
      <c r="F4" s="7"/>
      <c r="G4" s="7"/>
      <c r="H4" s="7"/>
      <c r="I4" s="7"/>
      <c r="J4" s="7"/>
      <c r="K4" s="7"/>
      <c r="L4" s="7"/>
    </row>
    <row r="5" spans="4:12" ht="15" customHeight="1" x14ac:dyDescent="0.3">
      <c r="D5" s="8" t="s">
        <v>4</v>
      </c>
      <c r="E5" s="7"/>
      <c r="F5" s="7"/>
      <c r="G5" s="7"/>
      <c r="H5" s="7"/>
      <c r="I5" s="7"/>
      <c r="J5" s="7"/>
      <c r="K5" s="7"/>
      <c r="L5" s="7"/>
    </row>
    <row r="6" spans="4:12" ht="15" customHeight="1" x14ac:dyDescent="0.3">
      <c r="D6" s="7"/>
      <c r="E6" s="7"/>
      <c r="F6" s="7"/>
      <c r="G6" s="7"/>
      <c r="H6" s="7"/>
      <c r="I6" s="7"/>
      <c r="J6" s="7"/>
      <c r="K6" s="7"/>
      <c r="L6" s="7"/>
    </row>
    <row r="7" spans="4:12" x14ac:dyDescent="0.3">
      <c r="D7" s="9"/>
      <c r="E7" s="9"/>
      <c r="F7" s="9"/>
      <c r="G7" s="9"/>
      <c r="H7" s="9"/>
      <c r="I7" s="9"/>
      <c r="J7" s="10"/>
      <c r="K7" s="10"/>
      <c r="L7" s="9"/>
    </row>
    <row r="8" spans="4:12" ht="15.75" x14ac:dyDescent="0.3">
      <c r="D8" s="25"/>
      <c r="E8" s="26" t="s">
        <v>63</v>
      </c>
      <c r="F8" s="27"/>
      <c r="G8" s="27"/>
      <c r="H8" s="27"/>
      <c r="I8" s="27"/>
      <c r="J8" s="27"/>
      <c r="K8" s="27"/>
      <c r="L8" s="27"/>
    </row>
    <row r="9" spans="4:12" ht="4.5" customHeight="1" x14ac:dyDescent="0.3">
      <c r="D9" s="11"/>
      <c r="E9" s="9"/>
      <c r="F9" s="9"/>
      <c r="G9" s="9"/>
      <c r="H9" s="9"/>
      <c r="I9" s="9"/>
      <c r="J9" s="10"/>
      <c r="K9" s="10"/>
      <c r="L9" s="9"/>
    </row>
    <row r="10" spans="4:12" ht="15.75" x14ac:dyDescent="0.3">
      <c r="D10" s="9"/>
      <c r="E10" s="12" t="s">
        <v>5</v>
      </c>
      <c r="F10" s="13"/>
      <c r="G10" s="13"/>
      <c r="H10" s="13"/>
      <c r="I10" s="14" t="s">
        <v>6</v>
      </c>
      <c r="J10" s="10"/>
      <c r="K10" s="10"/>
      <c r="L10" s="13"/>
    </row>
    <row r="11" spans="4:12" ht="15.75" x14ac:dyDescent="0.3">
      <c r="D11" s="9"/>
      <c r="E11" s="78" t="s">
        <v>7</v>
      </c>
      <c r="F11" s="79">
        <v>2008</v>
      </c>
      <c r="G11" s="79">
        <v>2007</v>
      </c>
      <c r="H11" s="13"/>
      <c r="I11" s="78"/>
      <c r="J11" s="79">
        <v>2008</v>
      </c>
      <c r="K11" s="79">
        <v>2007</v>
      </c>
      <c r="L11" s="13"/>
    </row>
    <row r="12" spans="4:12" ht="15.75" x14ac:dyDescent="0.3">
      <c r="D12" s="9"/>
      <c r="E12" s="15" t="s">
        <v>8</v>
      </c>
      <c r="F12" s="16">
        <v>30</v>
      </c>
      <c r="G12" s="16">
        <v>15</v>
      </c>
      <c r="H12" s="13"/>
      <c r="I12" s="9" t="s">
        <v>9</v>
      </c>
      <c r="J12" s="17">
        <v>900</v>
      </c>
      <c r="K12" s="17">
        <v>750</v>
      </c>
      <c r="L12" s="13"/>
    </row>
    <row r="13" spans="4:12" ht="15.75" x14ac:dyDescent="0.3">
      <c r="D13" s="9"/>
      <c r="E13" s="15" t="s">
        <v>10</v>
      </c>
      <c r="F13" s="16">
        <v>90</v>
      </c>
      <c r="G13" s="16">
        <v>45</v>
      </c>
      <c r="H13" s="13"/>
      <c r="I13" s="9" t="s">
        <v>11</v>
      </c>
      <c r="J13" s="17">
        <v>360</v>
      </c>
      <c r="K13" s="17">
        <v>300</v>
      </c>
      <c r="L13" s="13"/>
    </row>
    <row r="14" spans="4:12" ht="15.75" x14ac:dyDescent="0.3">
      <c r="D14" s="9"/>
      <c r="E14" s="15" t="s">
        <v>12</v>
      </c>
      <c r="F14" s="16">
        <v>120</v>
      </c>
      <c r="G14" s="16">
        <v>90</v>
      </c>
      <c r="H14" s="13"/>
      <c r="I14" s="18" t="s">
        <v>13</v>
      </c>
      <c r="J14" s="19">
        <f>J12-J13</f>
        <v>540</v>
      </c>
      <c r="K14" s="19">
        <f>K12-K13</f>
        <v>450</v>
      </c>
      <c r="L14" s="13"/>
    </row>
    <row r="15" spans="4:12" ht="15.75" x14ac:dyDescent="0.3">
      <c r="D15" s="9"/>
      <c r="E15" s="15" t="s">
        <v>14</v>
      </c>
      <c r="F15" s="16">
        <f>F12+F13+F14</f>
        <v>240</v>
      </c>
      <c r="G15" s="16">
        <f>G12+G13+G14</f>
        <v>150</v>
      </c>
      <c r="H15" s="13"/>
      <c r="I15" s="9" t="s">
        <v>15</v>
      </c>
      <c r="J15" s="17">
        <v>105</v>
      </c>
      <c r="K15" s="17">
        <v>90</v>
      </c>
      <c r="L15" s="13"/>
    </row>
    <row r="16" spans="4:12" ht="15.75" x14ac:dyDescent="0.3">
      <c r="D16" s="9"/>
      <c r="E16" s="15" t="s">
        <v>16</v>
      </c>
      <c r="F16" s="16">
        <v>1200</v>
      </c>
      <c r="G16" s="16">
        <v>900</v>
      </c>
      <c r="H16" s="13"/>
      <c r="I16" s="18" t="s">
        <v>17</v>
      </c>
      <c r="J16" s="19">
        <f>J14-J15</f>
        <v>435</v>
      </c>
      <c r="K16" s="19">
        <f>K14-K15</f>
        <v>360</v>
      </c>
      <c r="L16" s="13"/>
    </row>
    <row r="17" spans="4:12" ht="15.75" x14ac:dyDescent="0.3">
      <c r="D17" s="9"/>
      <c r="E17" s="20" t="s">
        <v>18</v>
      </c>
      <c r="F17" s="17">
        <v>570</v>
      </c>
      <c r="G17" s="17">
        <v>420</v>
      </c>
      <c r="H17" s="13"/>
      <c r="I17" s="9" t="s">
        <v>19</v>
      </c>
      <c r="J17" s="17">
        <v>150</v>
      </c>
      <c r="K17" s="17">
        <v>120</v>
      </c>
      <c r="L17" s="13"/>
    </row>
    <row r="18" spans="4:12" ht="15.75" x14ac:dyDescent="0.3">
      <c r="D18" s="9"/>
      <c r="E18" s="21" t="s">
        <v>20</v>
      </c>
      <c r="F18" s="22">
        <f>F16-F17+F15</f>
        <v>870</v>
      </c>
      <c r="G18" s="22">
        <f>G16-G17+G15</f>
        <v>630</v>
      </c>
      <c r="H18" s="13"/>
      <c r="I18" s="18" t="s">
        <v>21</v>
      </c>
      <c r="J18" s="19">
        <f>J16-J17</f>
        <v>285</v>
      </c>
      <c r="K18" s="19">
        <f>K16-K17</f>
        <v>240</v>
      </c>
      <c r="L18" s="13"/>
    </row>
    <row r="19" spans="4:12" ht="15.75" x14ac:dyDescent="0.3">
      <c r="D19" s="9"/>
      <c r="E19" s="15"/>
      <c r="F19" s="13"/>
      <c r="G19" s="13"/>
      <c r="H19" s="13"/>
      <c r="I19" s="9" t="s">
        <v>22</v>
      </c>
      <c r="J19" s="17">
        <v>45</v>
      </c>
      <c r="K19" s="17">
        <v>30</v>
      </c>
      <c r="L19" s="13"/>
    </row>
    <row r="20" spans="4:12" ht="16.5" thickBot="1" x14ac:dyDescent="0.35">
      <c r="D20" s="9"/>
      <c r="E20" s="78" t="s">
        <v>23</v>
      </c>
      <c r="F20" s="79">
        <f>F11</f>
        <v>2008</v>
      </c>
      <c r="G20" s="79">
        <f>G11</f>
        <v>2007</v>
      </c>
      <c r="H20" s="13"/>
      <c r="I20" s="23" t="s">
        <v>24</v>
      </c>
      <c r="J20" s="24">
        <f>J18-J19</f>
        <v>240</v>
      </c>
      <c r="K20" s="24">
        <f>K18-K19</f>
        <v>210</v>
      </c>
      <c r="L20" s="13"/>
    </row>
    <row r="21" spans="4:12" ht="16.5" thickTop="1" x14ac:dyDescent="0.3">
      <c r="D21" s="9"/>
      <c r="E21" s="15" t="s">
        <v>25</v>
      </c>
      <c r="F21" s="16">
        <v>60</v>
      </c>
      <c r="G21" s="16">
        <v>60</v>
      </c>
      <c r="H21" s="13"/>
      <c r="I21" s="9" t="s">
        <v>26</v>
      </c>
      <c r="J21" s="17">
        <f>J20*0.3</f>
        <v>72</v>
      </c>
      <c r="K21" s="17">
        <f>K20*0.3</f>
        <v>63</v>
      </c>
      <c r="L21" s="13"/>
    </row>
    <row r="22" spans="4:12" ht="15.75" x14ac:dyDescent="0.3">
      <c r="D22" s="9"/>
      <c r="E22" s="15" t="s">
        <v>27</v>
      </c>
      <c r="F22" s="16">
        <v>60</v>
      </c>
      <c r="G22" s="16">
        <v>30</v>
      </c>
      <c r="H22" s="13"/>
      <c r="I22" s="21" t="s">
        <v>28</v>
      </c>
      <c r="J22" s="22">
        <f>J20-J21</f>
        <v>168</v>
      </c>
      <c r="K22" s="22">
        <f>K20-K21</f>
        <v>147</v>
      </c>
      <c r="L22" s="13"/>
    </row>
    <row r="23" spans="4:12" ht="15.75" x14ac:dyDescent="0.3">
      <c r="D23" s="9"/>
      <c r="E23" s="15" t="s">
        <v>29</v>
      </c>
      <c r="F23" s="16">
        <f>F21+F22</f>
        <v>120</v>
      </c>
      <c r="G23" s="16">
        <f>G21+G22</f>
        <v>90</v>
      </c>
      <c r="H23" s="13"/>
      <c r="I23" s="19"/>
      <c r="J23" s="19"/>
      <c r="K23" s="10"/>
      <c r="L23" s="13"/>
    </row>
    <row r="24" spans="4:12" ht="15.75" x14ac:dyDescent="0.3">
      <c r="D24" s="9"/>
      <c r="E24" s="15" t="s">
        <v>30</v>
      </c>
      <c r="F24" s="16">
        <v>342</v>
      </c>
      <c r="G24" s="16">
        <v>300</v>
      </c>
      <c r="H24" s="13"/>
      <c r="I24" s="19"/>
      <c r="J24" s="19"/>
      <c r="K24" s="10"/>
      <c r="L24" s="13"/>
    </row>
    <row r="25" spans="4:12" ht="15.75" x14ac:dyDescent="0.3">
      <c r="D25" s="9"/>
      <c r="E25" s="15" t="s">
        <v>31</v>
      </c>
      <c r="F25" s="16">
        <v>150</v>
      </c>
      <c r="G25" s="16">
        <v>150</v>
      </c>
      <c r="H25" s="13"/>
      <c r="I25" s="19"/>
      <c r="J25" s="19"/>
      <c r="K25" s="10"/>
      <c r="L25" s="13"/>
    </row>
    <row r="26" spans="4:12" ht="15.75" x14ac:dyDescent="0.3">
      <c r="D26" s="9"/>
      <c r="E26" s="15" t="s">
        <v>32</v>
      </c>
      <c r="F26" s="16">
        <v>258</v>
      </c>
      <c r="G26" s="16">
        <v>90</v>
      </c>
      <c r="H26" s="13"/>
      <c r="I26" s="19"/>
      <c r="J26" s="19"/>
      <c r="K26" s="10"/>
      <c r="L26" s="13"/>
    </row>
    <row r="27" spans="4:12" ht="15.75" x14ac:dyDescent="0.3">
      <c r="D27" s="9"/>
      <c r="E27" s="21" t="s">
        <v>33</v>
      </c>
      <c r="F27" s="22">
        <f>F23+F24+F25+F26</f>
        <v>870</v>
      </c>
      <c r="G27" s="22">
        <f>G23+G24+G25+G26</f>
        <v>630</v>
      </c>
      <c r="H27" s="13"/>
      <c r="I27" s="19"/>
      <c r="J27" s="19"/>
      <c r="K27" s="10"/>
      <c r="L27" s="13"/>
    </row>
    <row r="28" spans="4:12" ht="6" customHeight="1" x14ac:dyDescent="0.3">
      <c r="D28" s="9"/>
      <c r="E28" s="15"/>
      <c r="F28" s="13"/>
      <c r="G28" s="13"/>
      <c r="H28" s="13"/>
      <c r="I28" s="13"/>
      <c r="J28" s="13"/>
      <c r="K28" s="10"/>
      <c r="L28" s="13"/>
    </row>
    <row r="29" spans="4:12" ht="15.75" x14ac:dyDescent="0.3">
      <c r="D29" s="9"/>
      <c r="E29" s="80" t="s">
        <v>64</v>
      </c>
      <c r="F29" s="81"/>
      <c r="G29" s="81"/>
      <c r="H29" s="81"/>
      <c r="I29" s="81"/>
      <c r="J29" s="81"/>
      <c r="K29" s="82"/>
      <c r="L29" s="13"/>
    </row>
    <row r="30" spans="4:12" ht="16.5" thickBot="1" x14ac:dyDescent="0.35">
      <c r="D30" s="9"/>
      <c r="E30" s="15"/>
      <c r="F30" s="13"/>
      <c r="G30" s="13"/>
      <c r="H30" s="13"/>
      <c r="I30" s="13"/>
      <c r="J30" s="13"/>
      <c r="K30" s="10"/>
      <c r="L30" s="13"/>
    </row>
    <row r="31" spans="4:12" ht="15.75" x14ac:dyDescent="0.3">
      <c r="D31" s="9"/>
      <c r="E31" s="83" t="s">
        <v>65</v>
      </c>
      <c r="F31" s="84">
        <f>(F14-G14)+(F13-G13)-(F21-G21)</f>
        <v>75</v>
      </c>
      <c r="G31" s="13"/>
      <c r="H31" s="13"/>
      <c r="I31" s="13"/>
      <c r="J31" s="13"/>
      <c r="K31" s="10"/>
      <c r="L31" s="13"/>
    </row>
    <row r="32" spans="4:12" ht="15.75" x14ac:dyDescent="0.3">
      <c r="D32" s="9"/>
      <c r="E32" s="85"/>
      <c r="F32" s="86"/>
      <c r="G32" s="13"/>
      <c r="H32" s="13"/>
      <c r="I32" s="13"/>
      <c r="J32" s="13"/>
      <c r="K32" s="10"/>
      <c r="L32" s="13"/>
    </row>
    <row r="33" spans="2:12" ht="15.75" x14ac:dyDescent="0.3">
      <c r="B33" s="71" t="s">
        <v>34</v>
      </c>
      <c r="D33" s="9"/>
      <c r="E33" s="87" t="s">
        <v>66</v>
      </c>
      <c r="F33" s="88">
        <f>(F16+F17)-(G16+G17)-J17</f>
        <v>300</v>
      </c>
      <c r="G33" s="13"/>
      <c r="H33" s="13"/>
      <c r="I33" s="13"/>
      <c r="J33" s="13"/>
      <c r="K33" s="10"/>
      <c r="L33" s="13"/>
    </row>
    <row r="34" spans="2:12" ht="15.75" x14ac:dyDescent="0.3">
      <c r="D34" s="9"/>
      <c r="E34" s="85"/>
      <c r="F34" s="86"/>
      <c r="G34" s="13"/>
      <c r="H34" s="13"/>
      <c r="I34" s="13"/>
      <c r="J34" s="13"/>
      <c r="K34" s="10"/>
      <c r="L34" s="13"/>
    </row>
    <row r="35" spans="2:12" ht="16.5" thickBot="1" x14ac:dyDescent="0.35">
      <c r="D35" s="9"/>
      <c r="E35" s="89" t="s">
        <v>67</v>
      </c>
      <c r="F35" s="90">
        <f>F24+F22-G24-G22</f>
        <v>72</v>
      </c>
      <c r="G35" s="13"/>
      <c r="H35" s="13"/>
      <c r="I35" s="13"/>
      <c r="J35" s="13"/>
      <c r="K35" s="10"/>
      <c r="L35" s="13"/>
    </row>
    <row r="36" spans="2:12" ht="15.75" x14ac:dyDescent="0.3">
      <c r="D36" s="9"/>
      <c r="E36" s="15"/>
      <c r="F36" s="13"/>
      <c r="G36" s="13"/>
      <c r="H36" s="13"/>
      <c r="I36" s="13"/>
      <c r="J36" s="13"/>
      <c r="K36" s="10"/>
      <c r="L36" s="13"/>
    </row>
    <row r="37" spans="2:12" ht="16.5" thickBot="1" x14ac:dyDescent="0.35">
      <c r="D37" s="9"/>
      <c r="E37" s="15"/>
      <c r="F37" s="13"/>
      <c r="G37" s="13"/>
      <c r="H37" s="13"/>
      <c r="I37" s="13"/>
      <c r="J37" s="13"/>
      <c r="K37" s="10"/>
      <c r="L37" s="13"/>
    </row>
    <row r="38" spans="2:12" ht="15.75" x14ac:dyDescent="0.3">
      <c r="D38" s="9"/>
      <c r="E38" s="83" t="s">
        <v>68</v>
      </c>
      <c r="F38" s="91">
        <f>J18*(1-30%)+J17-F31-F33</f>
        <v>-25.5</v>
      </c>
      <c r="G38" s="92" t="s">
        <v>69</v>
      </c>
      <c r="H38" s="92"/>
      <c r="I38" s="13"/>
      <c r="J38" s="13"/>
      <c r="K38" s="10"/>
      <c r="L38" s="13"/>
    </row>
    <row r="39" spans="2:12" ht="15.75" x14ac:dyDescent="0.3">
      <c r="D39" s="9"/>
      <c r="E39" s="93"/>
      <c r="F39" s="94"/>
      <c r="G39" s="92"/>
      <c r="H39" s="92"/>
      <c r="I39" s="13"/>
      <c r="J39" s="13"/>
      <c r="K39" s="10"/>
      <c r="L39" s="13"/>
    </row>
    <row r="40" spans="2:12" ht="15.75" x14ac:dyDescent="0.3">
      <c r="D40" s="9"/>
      <c r="E40" s="87" t="s">
        <v>68</v>
      </c>
      <c r="F40" s="95">
        <f>J16*(1-30%)+J17*30%-F31-F33</f>
        <v>-25.5</v>
      </c>
      <c r="G40" s="92" t="s">
        <v>70</v>
      </c>
      <c r="H40" s="92"/>
      <c r="I40" s="13"/>
      <c r="J40" s="13"/>
      <c r="K40" s="10"/>
      <c r="L40" s="13"/>
    </row>
    <row r="41" spans="2:12" ht="15.75" x14ac:dyDescent="0.3">
      <c r="D41" s="9"/>
      <c r="E41" s="93"/>
      <c r="F41" s="94"/>
      <c r="G41" s="92"/>
      <c r="H41" s="92"/>
      <c r="I41" s="13"/>
      <c r="J41" s="13"/>
      <c r="K41" s="10"/>
      <c r="L41" s="13"/>
    </row>
    <row r="42" spans="2:12" ht="16.5" thickBot="1" x14ac:dyDescent="0.35">
      <c r="D42" s="9"/>
      <c r="E42" s="89" t="s">
        <v>68</v>
      </c>
      <c r="F42" s="90">
        <f>J22+J17+J19*(1-30%)-F31-F33</f>
        <v>-25.5</v>
      </c>
      <c r="G42" s="92" t="s">
        <v>71</v>
      </c>
      <c r="H42" s="92"/>
      <c r="I42" s="13"/>
      <c r="J42" s="13"/>
      <c r="K42" s="10"/>
      <c r="L42" s="13"/>
    </row>
    <row r="43" spans="2:12" ht="15.75" x14ac:dyDescent="0.3">
      <c r="D43" s="9"/>
      <c r="E43" s="15"/>
      <c r="F43" s="13"/>
      <c r="G43" s="92"/>
      <c r="H43" s="92"/>
      <c r="I43" s="13"/>
      <c r="J43" s="13"/>
      <c r="K43" s="10"/>
      <c r="L43" s="13"/>
    </row>
    <row r="44" spans="2:12" x14ac:dyDescent="0.3">
      <c r="D44" s="72"/>
      <c r="E44" s="72"/>
      <c r="F44" s="72"/>
      <c r="G44" s="72"/>
      <c r="H44" s="72"/>
      <c r="I44" s="72"/>
      <c r="J44" s="72"/>
      <c r="K44" s="72"/>
      <c r="L44" s="72"/>
    </row>
    <row r="45" spans="2:12" x14ac:dyDescent="0.3">
      <c r="D45" s="72"/>
      <c r="E45" s="72"/>
      <c r="F45" s="72"/>
      <c r="G45" s="72"/>
      <c r="H45" s="72"/>
      <c r="I45" s="72"/>
      <c r="J45" s="72"/>
      <c r="K45" s="72"/>
      <c r="L45" s="72"/>
    </row>
    <row r="46" spans="2:12" x14ac:dyDescent="0.3">
      <c r="D46" s="72"/>
      <c r="E46" s="72"/>
      <c r="F46" s="72"/>
      <c r="G46" s="72"/>
      <c r="H46" s="72"/>
      <c r="I46" s="72"/>
      <c r="J46" s="72"/>
      <c r="K46" s="72"/>
      <c r="L46" s="72"/>
    </row>
    <row r="47" spans="2:12" x14ac:dyDescent="0.3">
      <c r="D47" s="72"/>
      <c r="E47" s="72"/>
      <c r="F47" s="72"/>
      <c r="G47" s="72"/>
      <c r="H47" s="72"/>
      <c r="I47" s="72"/>
      <c r="J47" s="72"/>
      <c r="K47" s="72"/>
      <c r="L47" s="72"/>
    </row>
    <row r="48" spans="2:12" x14ac:dyDescent="0.3">
      <c r="D48" s="72"/>
      <c r="E48" s="72"/>
      <c r="F48" s="72"/>
      <c r="G48" s="72"/>
      <c r="H48" s="72"/>
      <c r="I48" s="72"/>
      <c r="J48" s="72"/>
      <c r="K48" s="72"/>
      <c r="L48" s="72"/>
    </row>
    <row r="49" spans="4:12" x14ac:dyDescent="0.3">
      <c r="D49" s="72"/>
      <c r="E49" s="72"/>
      <c r="F49" s="72"/>
      <c r="G49" s="72"/>
      <c r="H49" s="72"/>
      <c r="I49" s="72"/>
      <c r="J49" s="72"/>
      <c r="K49" s="72"/>
      <c r="L49" s="72"/>
    </row>
    <row r="50" spans="4:12" x14ac:dyDescent="0.3">
      <c r="D50" s="72"/>
      <c r="E50" s="72"/>
      <c r="F50" s="72"/>
      <c r="G50" s="72"/>
      <c r="H50" s="72"/>
      <c r="I50" s="72"/>
      <c r="J50" s="72"/>
      <c r="K50" s="72"/>
      <c r="L50" s="72"/>
    </row>
    <row r="51" spans="4:12" x14ac:dyDescent="0.3">
      <c r="D51" s="72"/>
      <c r="E51" s="72"/>
      <c r="F51" s="72"/>
      <c r="G51" s="72"/>
      <c r="H51" s="72"/>
      <c r="I51" s="72"/>
      <c r="J51" s="72"/>
      <c r="K51" s="72"/>
      <c r="L51" s="72"/>
    </row>
    <row r="52" spans="4:12" x14ac:dyDescent="0.3">
      <c r="D52" s="72"/>
      <c r="E52" s="72"/>
      <c r="F52" s="72"/>
      <c r="G52" s="72"/>
      <c r="H52" s="72"/>
      <c r="I52" s="72"/>
      <c r="J52" s="72"/>
      <c r="K52" s="72"/>
      <c r="L52" s="72"/>
    </row>
    <row r="53" spans="4:12" x14ac:dyDescent="0.3">
      <c r="D53" s="72"/>
      <c r="E53" s="72"/>
      <c r="F53" s="72"/>
      <c r="G53" s="72"/>
      <c r="H53" s="72"/>
      <c r="I53" s="72"/>
      <c r="J53" s="72"/>
      <c r="K53" s="72"/>
      <c r="L53" s="72"/>
    </row>
    <row r="54" spans="4:12" x14ac:dyDescent="0.3">
      <c r="D54" s="72"/>
      <c r="E54" s="72"/>
      <c r="F54" s="72"/>
      <c r="G54" s="72"/>
      <c r="H54" s="72"/>
      <c r="I54" s="72"/>
      <c r="J54" s="72"/>
      <c r="K54" s="72"/>
      <c r="L54" s="72"/>
    </row>
    <row r="55" spans="4:12" x14ac:dyDescent="0.3">
      <c r="D55" s="72"/>
      <c r="E55" s="72"/>
      <c r="F55" s="72"/>
      <c r="G55" s="72"/>
      <c r="H55" s="72"/>
      <c r="I55" s="72"/>
      <c r="J55" s="72"/>
      <c r="K55" s="72"/>
      <c r="L55" s="72"/>
    </row>
  </sheetData>
  <hyperlinks>
    <hyperlink ref="D5" r:id="rId1"/>
  </hyperlinks>
  <pageMargins left="0.75" right="0.75" top="1" bottom="1" header="0.5" footer="0.5"/>
  <pageSetup paperSize="9" scale="46" orientation="portrait" r:id="rId2"/>
  <headerFooter alignWithMargins="0"/>
  <rowBreaks count="2" manualBreakCount="2">
    <brk id="7" min="3" max="15" man="1"/>
    <brk id="55" min="3" max="1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showGridLines="0" zoomScale="85" zoomScaleNormal="85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3" sqref="A3"/>
    </sheetView>
  </sheetViews>
  <sheetFormatPr defaultRowHeight="14.25" x14ac:dyDescent="0.2"/>
  <cols>
    <col min="1" max="1" width="2.85546875" style="36" customWidth="1"/>
    <col min="2" max="2" width="39.28515625" style="36" customWidth="1"/>
    <col min="3" max="3" width="17.42578125" style="36" customWidth="1"/>
    <col min="4" max="4" width="19.5703125" style="36" customWidth="1"/>
    <col min="5" max="6" width="13.85546875" style="36" bestFit="1" customWidth="1"/>
    <col min="7" max="7" width="22.28515625" style="36" customWidth="1"/>
    <col min="8" max="8" width="14.7109375" style="36" bestFit="1" customWidth="1"/>
    <col min="9" max="15" width="15.5703125" style="36" bestFit="1" customWidth="1"/>
    <col min="16" max="16" width="9.140625" style="36" customWidth="1"/>
    <col min="17" max="16384" width="9.140625" style="36"/>
  </cols>
  <sheetData>
    <row r="1" spans="1:16" s="32" customFormat="1" ht="32.25" x14ac:dyDescent="0.5">
      <c r="A1" s="30" t="s">
        <v>61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s="32" customFormat="1" ht="23.25" x14ac:dyDescent="0.35">
      <c r="A2" s="33" t="s">
        <v>81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23.25" x14ac:dyDescent="0.35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ht="20.25" x14ac:dyDescent="0.55000000000000004">
      <c r="A4" s="35"/>
      <c r="B4" s="37" t="s">
        <v>72</v>
      </c>
      <c r="C4" s="75" t="s">
        <v>35</v>
      </c>
      <c r="D4" s="75"/>
      <c r="E4" s="75"/>
      <c r="F4" s="75"/>
      <c r="G4" s="75"/>
      <c r="H4" s="75" t="s">
        <v>36</v>
      </c>
      <c r="I4" s="75"/>
      <c r="J4" s="75"/>
      <c r="K4" s="75"/>
      <c r="L4" s="75"/>
      <c r="M4" s="73"/>
      <c r="N4" s="73"/>
      <c r="O4" s="73"/>
      <c r="P4" s="35"/>
    </row>
    <row r="5" spans="1:16" ht="15.75" thickBot="1" x14ac:dyDescent="0.3">
      <c r="A5" s="35"/>
      <c r="B5" s="38" t="s">
        <v>37</v>
      </c>
      <c r="C5" s="39">
        <v>40268</v>
      </c>
      <c r="D5" s="39">
        <v>40633</v>
      </c>
      <c r="E5" s="39">
        <v>40999</v>
      </c>
      <c r="F5" s="39">
        <v>41364</v>
      </c>
      <c r="G5" s="39">
        <v>41729</v>
      </c>
      <c r="H5" s="39">
        <v>42094</v>
      </c>
      <c r="I5" s="39">
        <v>42460</v>
      </c>
      <c r="J5" s="39">
        <v>42825</v>
      </c>
      <c r="K5" s="39">
        <v>43190</v>
      </c>
      <c r="L5" s="39">
        <v>43555</v>
      </c>
      <c r="M5" s="39">
        <v>43921</v>
      </c>
      <c r="N5" s="39">
        <v>44286</v>
      </c>
      <c r="O5" s="39">
        <v>44651</v>
      </c>
      <c r="P5" s="35"/>
    </row>
    <row r="6" spans="1:16" x14ac:dyDescent="0.2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7" spans="1:16" ht="15" x14ac:dyDescent="0.25">
      <c r="A7" s="35"/>
      <c r="B7" s="40" t="s">
        <v>21</v>
      </c>
      <c r="C7" s="41">
        <v>-873</v>
      </c>
      <c r="D7" s="41">
        <v>1322</v>
      </c>
      <c r="E7" s="41">
        <v>5015</v>
      </c>
      <c r="F7" s="41">
        <v>10751</v>
      </c>
      <c r="G7" s="41">
        <v>26513.916800000003</v>
      </c>
      <c r="H7" s="41">
        <v>33072.039440000008</v>
      </c>
      <c r="I7" s="41">
        <v>41871.298057600005</v>
      </c>
      <c r="J7" s="41">
        <v>53259.512940128014</v>
      </c>
      <c r="K7" s="41">
        <v>68041.952128363846</v>
      </c>
      <c r="L7" s="41">
        <v>86110.173753048453</v>
      </c>
      <c r="M7" s="41">
        <v>99366.75381826071</v>
      </c>
      <c r="N7" s="41">
        <v>109557.77226717066</v>
      </c>
      <c r="O7" s="41">
        <v>115580.31997662294</v>
      </c>
      <c r="P7" s="42"/>
    </row>
    <row r="8" spans="1:16" ht="6" customHeight="1" x14ac:dyDescent="0.25">
      <c r="A8" s="35"/>
      <c r="B8" s="40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2"/>
    </row>
    <row r="9" spans="1:16" ht="15" x14ac:dyDescent="0.25">
      <c r="A9" s="35"/>
      <c r="B9" s="40" t="s">
        <v>73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2"/>
    </row>
    <row r="10" spans="1:16" ht="15" x14ac:dyDescent="0.25">
      <c r="A10" s="35"/>
      <c r="B10" s="40" t="s">
        <v>74</v>
      </c>
      <c r="C10" s="41">
        <v>-1419.7577854671281</v>
      </c>
      <c r="D10" s="41">
        <v>1098.5922480620154</v>
      </c>
      <c r="E10" s="41">
        <v>4251.690166305134</v>
      </c>
      <c r="F10" s="41">
        <v>9201.9288963607596</v>
      </c>
      <c r="G10" s="41">
        <v>24575.332935559694</v>
      </c>
      <c r="H10" s="41">
        <v>29103.394707200008</v>
      </c>
      <c r="I10" s="41">
        <v>36009.316329536006</v>
      </c>
      <c r="J10" s="41">
        <v>45270.585999108807</v>
      </c>
      <c r="K10" s="41">
        <v>57155.239787825631</v>
      </c>
      <c r="L10" s="41">
        <v>70610.34247749974</v>
      </c>
      <c r="M10" s="41">
        <v>79493.403054608571</v>
      </c>
      <c r="N10" s="41">
        <v>85455.062368393119</v>
      </c>
      <c r="O10" s="41">
        <v>86685.239982467203</v>
      </c>
      <c r="P10" s="42"/>
    </row>
    <row r="11" spans="1:16" ht="15" x14ac:dyDescent="0.25">
      <c r="A11" s="35"/>
      <c r="B11" s="40" t="s">
        <v>38</v>
      </c>
      <c r="C11" s="41"/>
      <c r="D11" s="41"/>
      <c r="E11" s="41">
        <v>715</v>
      </c>
      <c r="F11" s="41">
        <v>805</v>
      </c>
      <c r="G11" s="41">
        <v>947</v>
      </c>
      <c r="H11" s="41">
        <v>2690.8610488695163</v>
      </c>
      <c r="I11" s="41">
        <v>5069.3462106130846</v>
      </c>
      <c r="J11" s="41">
        <v>8088.5234975863787</v>
      </c>
      <c r="K11" s="41">
        <v>11938.28178693936</v>
      </c>
      <c r="L11" s="41">
        <v>16830.625206685076</v>
      </c>
      <c r="M11" s="41">
        <v>22717.127393597591</v>
      </c>
      <c r="N11" s="41">
        <v>29347.788661310937</v>
      </c>
      <c r="O11" s="41">
        <v>36493.021708374879</v>
      </c>
      <c r="P11" s="42"/>
    </row>
    <row r="12" spans="1:16" ht="15" x14ac:dyDescent="0.25">
      <c r="A12" s="35"/>
      <c r="B12" s="40" t="s">
        <v>40</v>
      </c>
      <c r="C12" s="41"/>
      <c r="D12" s="41"/>
      <c r="E12" s="41">
        <v>-749</v>
      </c>
      <c r="F12" s="41">
        <v>-1046</v>
      </c>
      <c r="G12" s="41">
        <v>-3010</v>
      </c>
      <c r="H12" s="41">
        <v>-9224.6391000000003</v>
      </c>
      <c r="I12" s="41">
        <v>-11678.977764000001</v>
      </c>
      <c r="J12" s="41">
        <v>-14855.442658920005</v>
      </c>
      <c r="K12" s="41">
        <v>-18978.643672167607</v>
      </c>
      <c r="L12" s="41">
        <v>-24018.33358814368</v>
      </c>
      <c r="M12" s="41">
        <v>-27715.933399721482</v>
      </c>
      <c r="N12" s="41">
        <v>-30558.46953733066</v>
      </c>
      <c r="O12" s="41">
        <v>-32238.312390173753</v>
      </c>
      <c r="P12" s="42"/>
    </row>
    <row r="13" spans="1:16" ht="15" x14ac:dyDescent="0.25">
      <c r="A13" s="35"/>
      <c r="B13" s="40" t="s">
        <v>39</v>
      </c>
      <c r="C13" s="41"/>
      <c r="D13" s="41"/>
      <c r="E13" s="41"/>
      <c r="F13" s="41">
        <v>4285</v>
      </c>
      <c r="G13" s="41">
        <v>2260</v>
      </c>
      <c r="H13" s="41">
        <v>3883.6184840000024</v>
      </c>
      <c r="I13" s="41">
        <v>4861.4085833599929</v>
      </c>
      <c r="J13" s="41">
        <v>6291.7534289008036</v>
      </c>
      <c r="K13" s="41">
        <v>8166.992229203046</v>
      </c>
      <c r="L13" s="41">
        <v>9982.3191372740912</v>
      </c>
      <c r="M13" s="41">
        <v>7323.9865897474156</v>
      </c>
      <c r="N13" s="41">
        <v>5630.3271347903355</v>
      </c>
      <c r="O13" s="41">
        <v>3327.3331766684569</v>
      </c>
      <c r="P13" s="42"/>
    </row>
    <row r="14" spans="1:16" ht="15.75" thickBot="1" x14ac:dyDescent="0.3">
      <c r="A14" s="35"/>
      <c r="B14" s="43" t="s">
        <v>68</v>
      </c>
      <c r="C14" s="44"/>
      <c r="D14" s="44"/>
      <c r="E14" s="44"/>
      <c r="F14" s="44">
        <f>SUM(F10:F13)</f>
        <v>13245.92889636076</v>
      </c>
      <c r="G14" s="44">
        <f t="shared" ref="G14:O14" si="0">SUM(G10:G13)</f>
        <v>24772.332935559694</v>
      </c>
      <c r="H14" s="44">
        <f t="shared" si="0"/>
        <v>26453.235140069526</v>
      </c>
      <c r="I14" s="44">
        <f t="shared" si="0"/>
        <v>34261.093359509076</v>
      </c>
      <c r="J14" s="44">
        <f t="shared" si="0"/>
        <v>44795.420266675981</v>
      </c>
      <c r="K14" s="44">
        <f t="shared" si="0"/>
        <v>58281.870131800431</v>
      </c>
      <c r="L14" s="44">
        <f t="shared" si="0"/>
        <v>73404.953233315231</v>
      </c>
      <c r="M14" s="44">
        <f t="shared" si="0"/>
        <v>81818.583638232085</v>
      </c>
      <c r="N14" s="44">
        <f t="shared" si="0"/>
        <v>89874.708627163738</v>
      </c>
      <c r="O14" s="44">
        <f t="shared" si="0"/>
        <v>94267.282477336776</v>
      </c>
      <c r="P14" s="42"/>
    </row>
    <row r="15" spans="1:16" ht="15.75" thickTop="1" x14ac:dyDescent="0.25">
      <c r="A15" s="35"/>
      <c r="B15" s="42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2"/>
    </row>
    <row r="16" spans="1:16" ht="15" x14ac:dyDescent="0.25">
      <c r="A16" s="35"/>
      <c r="B16" s="42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2"/>
    </row>
    <row r="17" spans="1:16" ht="15" x14ac:dyDescent="0.25">
      <c r="A17" s="35"/>
      <c r="D17" s="41"/>
      <c r="E17" s="96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2"/>
    </row>
    <row r="18" spans="1:16" ht="15" x14ac:dyDescent="0.25">
      <c r="A18" s="35"/>
      <c r="D18" s="42"/>
      <c r="E18" s="42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2"/>
    </row>
    <row r="19" spans="1:16" ht="15" x14ac:dyDescent="0.25">
      <c r="A19" s="35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</row>
    <row r="20" spans="1:16" x14ac:dyDescent="0.2">
      <c r="A20" s="35"/>
      <c r="B20" s="76" t="s">
        <v>75</v>
      </c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</row>
    <row r="21" spans="1:16" ht="15" x14ac:dyDescent="0.25">
      <c r="A21" s="35"/>
      <c r="B21" s="42"/>
      <c r="C21" s="69">
        <f>C5</f>
        <v>40268</v>
      </c>
      <c r="D21" s="69">
        <f t="shared" ref="D21:J21" si="1">D5</f>
        <v>40633</v>
      </c>
      <c r="E21" s="69">
        <f t="shared" si="1"/>
        <v>40999</v>
      </c>
      <c r="F21" s="69">
        <f t="shared" si="1"/>
        <v>41364</v>
      </c>
      <c r="G21" s="69">
        <f t="shared" si="1"/>
        <v>41729</v>
      </c>
      <c r="H21" s="69">
        <f t="shared" si="1"/>
        <v>42094</v>
      </c>
      <c r="I21" s="69">
        <f t="shared" si="1"/>
        <v>42460</v>
      </c>
      <c r="J21" s="69">
        <f t="shared" si="1"/>
        <v>42825</v>
      </c>
      <c r="K21" s="69">
        <f>K5</f>
        <v>43190</v>
      </c>
      <c r="L21" s="69">
        <f>L5</f>
        <v>43555</v>
      </c>
      <c r="M21" s="69">
        <f>M5</f>
        <v>43921</v>
      </c>
      <c r="N21" s="69">
        <f>N5</f>
        <v>44286</v>
      </c>
      <c r="O21" s="69">
        <f>O5</f>
        <v>44651</v>
      </c>
      <c r="P21" s="42"/>
    </row>
    <row r="22" spans="1:16" ht="15" x14ac:dyDescent="0.25">
      <c r="A22" s="35"/>
      <c r="B22" s="40" t="s">
        <v>42</v>
      </c>
      <c r="C22" s="42"/>
      <c r="D22" s="42"/>
      <c r="E22" s="42"/>
      <c r="F22" s="47"/>
      <c r="G22" s="47"/>
      <c r="H22" s="47">
        <f t="shared" ref="H22:O22" si="2">H14</f>
        <v>26453.235140069526</v>
      </c>
      <c r="I22" s="47">
        <f t="shared" si="2"/>
        <v>34261.093359509076</v>
      </c>
      <c r="J22" s="47">
        <f t="shared" si="2"/>
        <v>44795.420266675981</v>
      </c>
      <c r="K22" s="47">
        <f t="shared" si="2"/>
        <v>58281.870131800431</v>
      </c>
      <c r="L22" s="47">
        <f t="shared" si="2"/>
        <v>73404.953233315231</v>
      </c>
      <c r="M22" s="47">
        <f t="shared" si="2"/>
        <v>81818.583638232085</v>
      </c>
      <c r="N22" s="47">
        <f t="shared" si="2"/>
        <v>89874.708627163738</v>
      </c>
      <c r="O22" s="47">
        <f t="shared" si="2"/>
        <v>94267.282477336776</v>
      </c>
      <c r="P22" s="42"/>
    </row>
    <row r="23" spans="1:16" ht="15" x14ac:dyDescent="0.25">
      <c r="A23" s="35"/>
      <c r="B23" s="40" t="s">
        <v>43</v>
      </c>
      <c r="C23" s="41">
        <f>NPV(H39,H22:O22)</f>
        <v>321952.574441378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</row>
    <row r="24" spans="1:16" ht="15" x14ac:dyDescent="0.25">
      <c r="A24" s="35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1:16" ht="15" x14ac:dyDescent="0.25">
      <c r="A25" s="35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</row>
    <row r="26" spans="1:16" x14ac:dyDescent="0.2">
      <c r="A26" s="35"/>
      <c r="B26" s="40" t="s">
        <v>45</v>
      </c>
      <c r="C26" s="69">
        <f>C5</f>
        <v>40268</v>
      </c>
      <c r="D26" s="69">
        <f t="shared" ref="D26:J26" si="3">D5</f>
        <v>40633</v>
      </c>
      <c r="E26" s="69">
        <f t="shared" si="3"/>
        <v>40999</v>
      </c>
      <c r="F26" s="69">
        <f t="shared" si="3"/>
        <v>41364</v>
      </c>
      <c r="G26" s="69">
        <f t="shared" si="3"/>
        <v>41729</v>
      </c>
      <c r="H26" s="69">
        <f t="shared" si="3"/>
        <v>42094</v>
      </c>
      <c r="I26" s="69">
        <f t="shared" si="3"/>
        <v>42460</v>
      </c>
      <c r="J26" s="69">
        <f t="shared" si="3"/>
        <v>42825</v>
      </c>
      <c r="K26" s="69">
        <f>K5</f>
        <v>43190</v>
      </c>
      <c r="L26" s="69">
        <f>L5</f>
        <v>43555</v>
      </c>
      <c r="M26" s="69">
        <f>M5</f>
        <v>43921</v>
      </c>
      <c r="N26" s="69">
        <f>N5</f>
        <v>44286</v>
      </c>
      <c r="O26" s="69">
        <f>O5</f>
        <v>44651</v>
      </c>
      <c r="P26" s="48"/>
    </row>
    <row r="27" spans="1:16" ht="15" x14ac:dyDescent="0.25">
      <c r="A27" s="35"/>
      <c r="B27" s="40" t="s">
        <v>44</v>
      </c>
      <c r="C27" s="49"/>
      <c r="D27" s="42"/>
      <c r="E27" s="42"/>
      <c r="F27" s="42"/>
      <c r="G27" s="42"/>
      <c r="H27" s="42">
        <v>0</v>
      </c>
      <c r="I27" s="42">
        <v>0</v>
      </c>
      <c r="J27" s="41">
        <v>0</v>
      </c>
      <c r="K27" s="41">
        <v>0</v>
      </c>
      <c r="L27" s="41">
        <v>0</v>
      </c>
      <c r="M27" s="41">
        <v>0</v>
      </c>
      <c r="N27" s="41">
        <v>0</v>
      </c>
      <c r="O27" s="41">
        <f>O14*(1+H40)/(H39-H40)</f>
        <v>1618255.0158609482</v>
      </c>
      <c r="P27" s="42"/>
    </row>
    <row r="28" spans="1:16" ht="15" x14ac:dyDescent="0.25">
      <c r="A28" s="35"/>
      <c r="B28" s="40" t="s">
        <v>46</v>
      </c>
      <c r="C28" s="41">
        <f>NPV(H39,H27:O27)</f>
        <v>812147.62437193026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</row>
    <row r="29" spans="1:16" ht="15" x14ac:dyDescent="0.25">
      <c r="A29" s="35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</row>
    <row r="30" spans="1:16" ht="15" x14ac:dyDescent="0.25">
      <c r="A30" s="35"/>
      <c r="B30" s="76" t="s">
        <v>47</v>
      </c>
      <c r="C30" s="76"/>
      <c r="D30" s="76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</row>
    <row r="31" spans="1:16" ht="15" x14ac:dyDescent="0.25">
      <c r="A31" s="35"/>
      <c r="B31" s="40"/>
      <c r="C31" s="40"/>
      <c r="D31" s="40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</row>
    <row r="32" spans="1:16" ht="15" x14ac:dyDescent="0.25">
      <c r="A32" s="35"/>
      <c r="B32" s="50" t="s">
        <v>48</v>
      </c>
      <c r="C32" s="50" t="s">
        <v>49</v>
      </c>
      <c r="D32" s="50" t="s">
        <v>50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</row>
    <row r="33" spans="1:16" ht="15" x14ac:dyDescent="0.25">
      <c r="A33" s="35"/>
      <c r="B33" s="40" t="s">
        <v>43</v>
      </c>
      <c r="C33" s="51">
        <f>C23</f>
        <v>321952.574441378</v>
      </c>
      <c r="D33" s="52">
        <f>C33/6.2164</f>
        <v>51790.839463576667</v>
      </c>
      <c r="E33" s="53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</row>
    <row r="34" spans="1:16" ht="15" x14ac:dyDescent="0.25">
      <c r="A34" s="35"/>
      <c r="B34" s="40" t="s">
        <v>46</v>
      </c>
      <c r="C34" s="51">
        <f>C28</f>
        <v>812147.62437193026</v>
      </c>
      <c r="D34" s="52">
        <f>C34/6.2164</f>
        <v>130645.972648467</v>
      </c>
      <c r="E34" s="53"/>
      <c r="F34" s="42"/>
      <c r="G34" s="97"/>
      <c r="H34" s="97"/>
      <c r="I34" s="42"/>
      <c r="J34" s="42"/>
      <c r="K34" s="42"/>
      <c r="L34" s="42"/>
      <c r="M34" s="42"/>
      <c r="N34" s="42"/>
      <c r="O34" s="42"/>
      <c r="P34" s="42"/>
    </row>
    <row r="35" spans="1:16" ht="15" x14ac:dyDescent="0.25">
      <c r="A35" s="35"/>
      <c r="B35" s="40" t="s">
        <v>76</v>
      </c>
      <c r="C35" s="98">
        <f>SUM(C33:C34)</f>
        <v>1134100.1988133083</v>
      </c>
      <c r="D35" s="52">
        <f>C35/6.2164</f>
        <v>182436.81211204367</v>
      </c>
      <c r="E35" s="52"/>
      <c r="F35" s="42"/>
      <c r="G35" s="97"/>
      <c r="H35" s="97"/>
      <c r="I35" s="42"/>
      <c r="J35" s="42"/>
      <c r="K35" s="42"/>
      <c r="L35" s="42"/>
      <c r="M35" s="42"/>
      <c r="N35" s="42"/>
      <c r="O35" s="42"/>
      <c r="P35" s="42"/>
    </row>
    <row r="36" spans="1:16" ht="15" x14ac:dyDescent="0.25">
      <c r="A36" s="35"/>
      <c r="B36" s="54" t="s">
        <v>52</v>
      </c>
      <c r="C36" s="55">
        <v>48550</v>
      </c>
      <c r="D36" s="52">
        <f>C36/6.2164</f>
        <v>7809.9864873560255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</row>
    <row r="37" spans="1:16" ht="15" x14ac:dyDescent="0.25">
      <c r="A37" s="35"/>
      <c r="B37" s="54" t="s">
        <v>77</v>
      </c>
      <c r="C37" s="55">
        <v>-40310</v>
      </c>
      <c r="D37" s="52">
        <f>C37/6.2164</f>
        <v>-6484.4604594298953</v>
      </c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</row>
    <row r="38" spans="1:16" ht="15.75" thickBot="1" x14ac:dyDescent="0.3">
      <c r="A38" s="35"/>
      <c r="B38" s="40" t="s">
        <v>51</v>
      </c>
      <c r="C38" s="51">
        <f>C35+C36+C37</f>
        <v>1142340.1988133083</v>
      </c>
      <c r="D38" s="52">
        <f t="shared" ref="D38:D45" si="4">C38/6.2134</f>
        <v>183851.06363879814</v>
      </c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</row>
    <row r="39" spans="1:16" ht="15" x14ac:dyDescent="0.25">
      <c r="A39" s="35"/>
      <c r="B39" s="54" t="s">
        <v>53</v>
      </c>
      <c r="C39" s="51">
        <v>12587</v>
      </c>
      <c r="D39" s="52">
        <f>C39/6.2164</f>
        <v>2024.8053535808506</v>
      </c>
      <c r="E39" s="42"/>
      <c r="F39" s="42"/>
      <c r="G39" s="45" t="s">
        <v>78</v>
      </c>
      <c r="H39" s="99">
        <v>0.09</v>
      </c>
      <c r="I39" s="42"/>
      <c r="J39" s="42"/>
      <c r="K39" s="42"/>
      <c r="L39" s="42"/>
      <c r="M39" s="42"/>
      <c r="N39" s="42"/>
      <c r="O39" s="42"/>
      <c r="P39" s="42"/>
    </row>
    <row r="40" spans="1:16" ht="15.75" thickBot="1" x14ac:dyDescent="0.3">
      <c r="A40" s="35"/>
      <c r="B40" s="56" t="s">
        <v>54</v>
      </c>
      <c r="C40" s="51">
        <v>13009</v>
      </c>
      <c r="D40" s="52">
        <f>C40/6.2164</f>
        <v>2092.6903030693006</v>
      </c>
      <c r="E40" s="42"/>
      <c r="F40" s="42"/>
      <c r="G40" s="46" t="s">
        <v>41</v>
      </c>
      <c r="H40" s="100">
        <v>0.03</v>
      </c>
      <c r="I40" s="42"/>
      <c r="J40" s="42"/>
      <c r="K40" s="42"/>
      <c r="L40" s="42"/>
      <c r="M40" s="42"/>
      <c r="N40" s="42"/>
      <c r="O40" s="42"/>
      <c r="P40" s="42"/>
    </row>
    <row r="41" spans="1:16" ht="15" x14ac:dyDescent="0.25">
      <c r="A41" s="35"/>
      <c r="B41" s="54" t="s">
        <v>55</v>
      </c>
      <c r="C41" s="51">
        <f>D41*6.2164</f>
        <v>24865.600000000002</v>
      </c>
      <c r="D41" s="52">
        <v>4000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  <row r="42" spans="1:16" ht="15" x14ac:dyDescent="0.25">
      <c r="A42" s="35"/>
      <c r="B42" s="40" t="s">
        <v>56</v>
      </c>
      <c r="C42" s="57">
        <v>3206.7328182807487</v>
      </c>
      <c r="D42" s="52">
        <f>C42/6.2134</f>
        <v>516.09952977126034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  <row r="43" spans="1:16" ht="15.75" thickBot="1" x14ac:dyDescent="0.3">
      <c r="A43" s="35"/>
      <c r="B43" s="58" t="s">
        <v>57</v>
      </c>
      <c r="C43" s="59">
        <f>C38+C39+C40+C41-C42</f>
        <v>1189595.0659950275</v>
      </c>
      <c r="D43" s="101">
        <f>D38+D39+D40+D41-D42</f>
        <v>191452.45976567705</v>
      </c>
      <c r="E43" s="48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</row>
    <row r="44" spans="1:16" ht="15.75" thickTop="1" x14ac:dyDescent="0.25">
      <c r="A44" s="35"/>
      <c r="B44" s="60"/>
      <c r="C44" s="61"/>
      <c r="D44" s="61"/>
      <c r="E44" s="48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</row>
    <row r="45" spans="1:16" ht="15.75" thickBot="1" x14ac:dyDescent="0.3">
      <c r="A45" s="35"/>
      <c r="B45" s="62" t="s">
        <v>58</v>
      </c>
      <c r="C45" s="63">
        <v>486.21464648537358</v>
      </c>
      <c r="D45" s="63">
        <f t="shared" si="4"/>
        <v>78.252590608261755</v>
      </c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</row>
    <row r="46" spans="1:16" ht="15" x14ac:dyDescent="0.25">
      <c r="A46" s="35"/>
      <c r="B46" s="42"/>
      <c r="C46" s="49"/>
      <c r="D46" s="42"/>
      <c r="E46" s="64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</row>
    <row r="47" spans="1:16" ht="13.5" customHeight="1" x14ac:dyDescent="0.25">
      <c r="A47" s="35"/>
      <c r="B47" s="42"/>
      <c r="C47" s="42"/>
      <c r="D47" s="65" t="s">
        <v>59</v>
      </c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</row>
    <row r="48" spans="1:16" ht="21.75" customHeight="1" x14ac:dyDescent="0.35">
      <c r="A48" s="35"/>
      <c r="B48" s="42"/>
      <c r="C48" s="42"/>
      <c r="D48" s="42"/>
      <c r="E48" s="77" t="s">
        <v>79</v>
      </c>
      <c r="F48" s="77"/>
      <c r="G48" s="77"/>
      <c r="H48" s="77"/>
      <c r="I48" s="77"/>
      <c r="J48" s="42"/>
      <c r="K48" s="42"/>
      <c r="L48" s="42"/>
      <c r="M48" s="42"/>
      <c r="N48" s="42"/>
      <c r="O48" s="42"/>
      <c r="P48" s="42"/>
    </row>
    <row r="49" spans="1:16" ht="15" x14ac:dyDescent="0.25">
      <c r="A49" s="35"/>
      <c r="B49" s="42"/>
      <c r="C49" s="42"/>
      <c r="D49" s="102">
        <f>D43/1000</f>
        <v>191.45245976567705</v>
      </c>
      <c r="E49" s="66">
        <v>7.0000000000000007E-2</v>
      </c>
      <c r="F49" s="66">
        <v>0.08</v>
      </c>
      <c r="G49" s="66">
        <v>0.09</v>
      </c>
      <c r="H49" s="66">
        <v>0.1</v>
      </c>
      <c r="I49" s="66">
        <v>0.11</v>
      </c>
      <c r="J49" s="42"/>
      <c r="K49" s="42"/>
      <c r="L49" s="42"/>
      <c r="M49" s="42"/>
      <c r="N49" s="42"/>
      <c r="O49" s="42"/>
      <c r="P49" s="42"/>
    </row>
    <row r="50" spans="1:16" ht="15" customHeight="1" x14ac:dyDescent="0.25">
      <c r="A50" s="35"/>
      <c r="B50" s="42"/>
      <c r="C50" s="74" t="s">
        <v>60</v>
      </c>
      <c r="D50" s="67">
        <v>0.01</v>
      </c>
      <c r="E50" s="103">
        <f t="dataTable" ref="E50:I55" dt2D="1" dtr="1" r1="H39" r2="H40"/>
        <v>214.43787178506381</v>
      </c>
      <c r="F50" s="103">
        <v>181.45742615492688</v>
      </c>
      <c r="G50" s="103">
        <v>156.87166685343522</v>
      </c>
      <c r="H50" s="103">
        <v>137.87440807480831</v>
      </c>
      <c r="I50" s="103">
        <v>122.78244687017404</v>
      </c>
      <c r="J50" s="42"/>
      <c r="K50" s="42"/>
      <c r="L50" s="42"/>
      <c r="M50" s="42"/>
      <c r="N50" s="42"/>
      <c r="O50" s="42"/>
      <c r="P50" s="42"/>
    </row>
    <row r="51" spans="1:16" ht="15" x14ac:dyDescent="0.25">
      <c r="A51" s="35"/>
      <c r="B51" s="42"/>
      <c r="C51" s="74"/>
      <c r="D51" s="67">
        <v>0.02</v>
      </c>
      <c r="E51" s="103">
        <v>245.93159279177149</v>
      </c>
      <c r="F51" s="103">
        <v>202.53478044181705</v>
      </c>
      <c r="G51" s="103">
        <v>171.69200667296744</v>
      </c>
      <c r="H51" s="103">
        <v>148.68751212027468</v>
      </c>
      <c r="I51" s="103">
        <v>130.90192868493077</v>
      </c>
      <c r="J51" s="42"/>
      <c r="K51" s="42"/>
      <c r="L51" s="42"/>
      <c r="M51" s="42"/>
      <c r="N51" s="42"/>
      <c r="O51" s="42"/>
      <c r="P51" s="42"/>
    </row>
    <row r="52" spans="1:16" ht="15" x14ac:dyDescent="0.25">
      <c r="A52" s="35"/>
      <c r="B52" s="42"/>
      <c r="C52" s="74"/>
      <c r="D52" s="67">
        <v>0.03</v>
      </c>
      <c r="E52" s="103">
        <v>293.17217430183302</v>
      </c>
      <c r="F52" s="103">
        <v>232.04307644346318</v>
      </c>
      <c r="G52" s="103">
        <v>191.45245976567705</v>
      </c>
      <c r="H52" s="103">
        <v>162.59007446444576</v>
      </c>
      <c r="I52" s="103">
        <v>141.0512809533767</v>
      </c>
      <c r="J52" s="42"/>
      <c r="K52" s="42"/>
      <c r="L52" s="42"/>
      <c r="M52" s="42"/>
      <c r="N52" s="42"/>
      <c r="O52" s="42"/>
      <c r="P52" s="42"/>
    </row>
    <row r="53" spans="1:16" ht="15" x14ac:dyDescent="0.25">
      <c r="A53" s="35"/>
      <c r="B53" s="42"/>
      <c r="C53" s="74"/>
      <c r="D53" s="67">
        <v>0.04</v>
      </c>
      <c r="E53" s="103">
        <v>371.9064768186023</v>
      </c>
      <c r="F53" s="103">
        <v>276.30552044593242</v>
      </c>
      <c r="G53" s="103">
        <v>219.11709409547046</v>
      </c>
      <c r="H53" s="103">
        <v>181.12682425667384</v>
      </c>
      <c r="I53" s="103">
        <v>154.10044815566428</v>
      </c>
      <c r="J53" s="42"/>
      <c r="K53" s="42"/>
      <c r="L53" s="42"/>
      <c r="M53" s="42"/>
      <c r="N53" s="42"/>
      <c r="O53" s="42"/>
      <c r="P53" s="42"/>
    </row>
    <row r="54" spans="1:16" ht="15" x14ac:dyDescent="0.25">
      <c r="A54" s="35"/>
      <c r="B54" s="42"/>
      <c r="C54" s="74"/>
      <c r="D54" s="67">
        <v>0.05</v>
      </c>
      <c r="E54" s="103">
        <v>529.37508185214085</v>
      </c>
      <c r="F54" s="103">
        <v>350.07626045004776</v>
      </c>
      <c r="G54" s="103">
        <v>260.61404559016069</v>
      </c>
      <c r="H54" s="103">
        <v>207.07827396579313</v>
      </c>
      <c r="I54" s="103">
        <v>171.49933775871443</v>
      </c>
      <c r="J54" s="42"/>
      <c r="K54" s="42"/>
      <c r="L54" s="42"/>
      <c r="M54" s="42"/>
      <c r="N54" s="42"/>
      <c r="O54" s="42"/>
      <c r="P54" s="42"/>
    </row>
    <row r="55" spans="1:16" ht="15" x14ac:dyDescent="0.25">
      <c r="A55" s="35"/>
      <c r="B55" s="42"/>
      <c r="C55" s="74"/>
      <c r="D55" s="68">
        <v>0.06</v>
      </c>
      <c r="E55" s="103">
        <v>1001.7808969527556</v>
      </c>
      <c r="F55" s="103">
        <v>497.61774045827843</v>
      </c>
      <c r="G55" s="103">
        <v>329.77563141464429</v>
      </c>
      <c r="H55" s="103">
        <v>246.00544852947209</v>
      </c>
      <c r="I55" s="103">
        <v>195.85778320298456</v>
      </c>
      <c r="J55" s="42"/>
      <c r="K55" s="42"/>
      <c r="L55" s="42"/>
      <c r="M55" s="42"/>
      <c r="N55" s="42"/>
      <c r="O55" s="42"/>
      <c r="P55" s="42"/>
    </row>
    <row r="56" spans="1:16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</row>
    <row r="57" spans="1:16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</row>
    <row r="58" spans="1:16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</row>
    <row r="59" spans="1:16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</row>
  </sheetData>
  <mergeCells count="6">
    <mergeCell ref="C4:G4"/>
    <mergeCell ref="H4:L4"/>
    <mergeCell ref="B20:P20"/>
    <mergeCell ref="B30:D30"/>
    <mergeCell ref="E48:I48"/>
    <mergeCell ref="C50:C5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wallstreetmojo.com</vt:lpstr>
      <vt:lpstr>FCFF Calculation</vt:lpstr>
      <vt:lpstr>Alibaba FCFF Valuations</vt:lpstr>
      <vt:lpstr>'FCFF Calculation'!Print_Area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Dheeraj_V</dc:creator>
  <cp:lastModifiedBy>Dheeraj_V</cp:lastModifiedBy>
  <dcterms:created xsi:type="dcterms:W3CDTF">2018-10-05T05:44:51Z</dcterms:created>
  <dcterms:modified xsi:type="dcterms:W3CDTF">2018-10-05T07:17:02Z</dcterms:modified>
</cp:coreProperties>
</file>