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inance Template\"/>
    </mc:Choice>
  </mc:AlternateContent>
  <xr:revisionPtr revIDLastSave="0" documentId="13_ncr:1_{3CE2B168-48B7-4070-AC25-FC2FF8F6475E}" xr6:coauthVersionLast="43" xr6:coauthVersionMax="43" xr10:uidLastSave="{00000000-0000-0000-0000-000000000000}"/>
  <bookViews>
    <workbookView xWindow="-120" yWindow="-120" windowWidth="20730" windowHeight="11160" xr2:uid="{B69FF463-8CA7-409B-92E9-E0A78425992E}"/>
  </bookViews>
  <sheets>
    <sheet name="Wallstreetmojo.com" sheetId="3" r:id="rId1"/>
    <sheet name="Duration Example 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9" i="2" l="1"/>
  <c r="B10" i="2"/>
  <c r="C22" i="2"/>
  <c r="B13" i="2"/>
  <c r="D13" i="2" s="1"/>
  <c r="E13" i="2" s="1"/>
  <c r="F13" i="2" s="1"/>
  <c r="C21" i="2"/>
  <c r="C20" i="2"/>
  <c r="C19" i="2"/>
  <c r="C18" i="2"/>
  <c r="C17" i="2"/>
  <c r="C16" i="2"/>
  <c r="C15" i="2"/>
  <c r="C14" i="2"/>
  <c r="D14" i="2" s="1"/>
  <c r="E14" i="2" s="1"/>
  <c r="F14" i="2" s="1"/>
  <c r="C13" i="2"/>
  <c r="H13" i="2" s="1"/>
  <c r="A14" i="2"/>
  <c r="B14" i="2" s="1"/>
  <c r="H14" i="2" l="1"/>
  <c r="A15" i="2"/>
  <c r="G14" i="2"/>
  <c r="G13" i="2"/>
  <c r="A16" i="2" l="1"/>
  <c r="B15" i="2"/>
  <c r="D15" i="2" l="1"/>
  <c r="E15" i="2" s="1"/>
  <c r="F15" i="2" s="1"/>
  <c r="H15" i="2"/>
  <c r="G15" i="2"/>
  <c r="B16" i="2"/>
  <c r="A17" i="2"/>
  <c r="D16" i="2" l="1"/>
  <c r="E16" i="2" s="1"/>
  <c r="F16" i="2" s="1"/>
  <c r="G16" i="2"/>
  <c r="H16" i="2"/>
  <c r="B17" i="2"/>
  <c r="A18" i="2"/>
  <c r="D17" i="2" l="1"/>
  <c r="E17" i="2" s="1"/>
  <c r="F17" i="2" s="1"/>
  <c r="G17" i="2"/>
  <c r="H17" i="2"/>
  <c r="B18" i="2"/>
  <c r="A19" i="2"/>
  <c r="G18" i="2" l="1"/>
  <c r="H18" i="2"/>
  <c r="D18" i="2"/>
  <c r="E18" i="2" s="1"/>
  <c r="F18" i="2" s="1"/>
  <c r="B19" i="2"/>
  <c r="A20" i="2"/>
  <c r="H19" i="2" l="1"/>
  <c r="D19" i="2"/>
  <c r="E19" i="2" s="1"/>
  <c r="F19" i="2" s="1"/>
  <c r="G19" i="2"/>
  <c r="B20" i="2"/>
  <c r="A21" i="2"/>
  <c r="B21" i="2" l="1"/>
  <c r="A22" i="2"/>
  <c r="B22" i="2" s="1"/>
  <c r="D20" i="2"/>
  <c r="E20" i="2" s="1"/>
  <c r="F20" i="2" s="1"/>
  <c r="G20" i="2"/>
  <c r="H20" i="2"/>
  <c r="G22" i="2" l="1"/>
  <c r="H22" i="2"/>
  <c r="D22" i="2"/>
  <c r="E22" i="2" s="1"/>
  <c r="F22" i="2" s="1"/>
  <c r="D24" i="2" s="1"/>
  <c r="D25" i="2" s="1"/>
  <c r="D21" i="2"/>
  <c r="E21" i="2" s="1"/>
  <c r="F21" i="2" s="1"/>
  <c r="H21" i="2"/>
  <c r="D26" i="2" s="1"/>
  <c r="G21" i="2"/>
</calcChain>
</file>

<file path=xl/sharedStrings.xml><?xml version="1.0" encoding="utf-8"?>
<sst xmlns="http://schemas.openxmlformats.org/spreadsheetml/2006/main" count="28" uniqueCount="28">
  <si>
    <t>YTM</t>
  </si>
  <si>
    <t>Residual Maturity</t>
  </si>
  <si>
    <t>Cash Flow</t>
  </si>
  <si>
    <t>Date</t>
  </si>
  <si>
    <t>Year</t>
  </si>
  <si>
    <t>PV of the Cash flow</t>
  </si>
  <si>
    <t>Weights</t>
  </si>
  <si>
    <t>Weights * Time</t>
  </si>
  <si>
    <t>Price</t>
  </si>
  <si>
    <t>Macaulay Duration</t>
  </si>
  <si>
    <t>Modified Duration</t>
  </si>
  <si>
    <t>Effective Duration</t>
  </si>
  <si>
    <t>Yield up by 100 bps</t>
  </si>
  <si>
    <t>Yield down by 100 bps</t>
  </si>
  <si>
    <t>Face Value</t>
  </si>
  <si>
    <t>Coupon Value</t>
  </si>
  <si>
    <t>Particulars</t>
  </si>
  <si>
    <t>Value</t>
  </si>
  <si>
    <t xml:space="preserve"> =Sum of Weights*Year</t>
  </si>
  <si>
    <t xml:space="preserve"> =Macaulay Duration / (1+ YTM/2)</t>
  </si>
  <si>
    <t xml:space="preserve"> =(PV with yield down – PV with yield up) /2*PV*change in yield i.e. 100 bps </t>
  </si>
  <si>
    <t>PV with yield down</t>
  </si>
  <si>
    <t>PV with yield up</t>
  </si>
  <si>
    <t>Prepared by Dheeraj Vaidya, CFA, FRM</t>
  </si>
  <si>
    <t>dheeraj@wallstreetmojo.com</t>
  </si>
  <si>
    <t>visit - www.wallstreetmojo.com</t>
  </si>
  <si>
    <t>Duration Excel Template</t>
  </si>
  <si>
    <t>Consider a bond with the Face value of 100, Paying a semi-annual coupon of 7% PA Compounded annually, issued on 1 Jan 19 and with a tenure of 5 years and trading at par i.e. the price is 100 and yield is 7%. The computation of three types of duration as explained above is shown below.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</si>
</sst>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"/>
    <numFmt numFmtId="165" formatCode="0.000"/>
    <numFmt numFmtId="166" formatCode="0.0000"/>
    <numFmt numFmtId="167" formatCode="dd/mm/yy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indexed="63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39">
    <xf numFmtId="0" fontId="0" fillId="0" borderId="0" xfId="0"/>
    <xf numFmtId="0" fontId="0" fillId="0" borderId="0" xfId="0" applyFont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166" fontId="0" fillId="0" borderId="1" xfId="0" applyNumberFormat="1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1" xfId="0" applyFont="1" applyFill="1" applyBorder="1" applyAlignment="1">
      <alignment horizontal="left" vertical="top"/>
    </xf>
    <xf numFmtId="9" fontId="0" fillId="0" borderId="1" xfId="1" applyFont="1" applyBorder="1" applyAlignment="1">
      <alignment horizontal="center" vertical="top"/>
    </xf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center" vertical="top"/>
    </xf>
    <xf numFmtId="0" fontId="0" fillId="0" borderId="1" xfId="0" applyFont="1" applyFill="1" applyBorder="1" applyAlignment="1">
      <alignment horizontal="center" vertical="top"/>
    </xf>
    <xf numFmtId="0" fontId="0" fillId="0" borderId="1" xfId="0" applyFont="1" applyBorder="1" applyAlignment="1">
      <alignment horizontal="left" vertical="top" wrapText="1"/>
    </xf>
    <xf numFmtId="9" fontId="0" fillId="0" borderId="1" xfId="0" applyNumberFormat="1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/>
    </xf>
    <xf numFmtId="167" fontId="0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top" wrapText="1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/>
    <xf numFmtId="0" fontId="7" fillId="4" borderId="0" xfId="0" applyFont="1" applyFill="1"/>
    <xf numFmtId="0" fontId="0" fillId="4" borderId="0" xfId="0" applyFill="1"/>
    <xf numFmtId="0" fontId="5" fillId="4" borderId="0" xfId="0" applyFont="1" applyFill="1" applyAlignment="1">
      <alignment horizontal="left" indent="2"/>
    </xf>
    <xf numFmtId="0" fontId="8" fillId="4" borderId="0" xfId="2" applyFont="1" applyFill="1" applyAlignment="1">
      <alignment horizontal="left" indent="2"/>
    </xf>
    <xf numFmtId="0" fontId="9" fillId="4" borderId="0" xfId="0" applyFont="1" applyFill="1"/>
    <xf numFmtId="0" fontId="10" fillId="4" borderId="0" xfId="0" applyFont="1" applyFill="1"/>
    <xf numFmtId="0" fontId="1" fillId="3" borderId="1" xfId="0" applyFont="1" applyFill="1" applyBorder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vertical="top" wrapText="1"/>
    </xf>
  </cellXfs>
  <cellStyles count="3">
    <cellStyle name="Hyperlink 3" xfId="2" xr:uid="{77597DB8-E93F-46C8-A1F0-40BADACB6DCA}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65C66-AD18-443A-AB22-7B2D80AC3288}">
  <dimension ref="A1:D6"/>
  <sheetViews>
    <sheetView tabSelected="1" zoomScale="115" zoomScaleNormal="115" workbookViewId="0">
      <selection activeCell="G20" sqref="G20"/>
    </sheetView>
  </sheetViews>
  <sheetFormatPr defaultRowHeight="15" x14ac:dyDescent="0.25"/>
  <cols>
    <col min="1" max="16384" width="9.140625" style="31"/>
  </cols>
  <sheetData>
    <row r="1" spans="1:4" ht="28.5" x14ac:dyDescent="0.45">
      <c r="A1" s="30" t="s">
        <v>26</v>
      </c>
    </row>
    <row r="3" spans="1:4" x14ac:dyDescent="0.25">
      <c r="A3" s="32" t="s">
        <v>23</v>
      </c>
    </row>
    <row r="4" spans="1:4" x14ac:dyDescent="0.25">
      <c r="A4" s="33" t="s">
        <v>24</v>
      </c>
    </row>
    <row r="5" spans="1:4" x14ac:dyDescent="0.25">
      <c r="A5" s="32"/>
    </row>
    <row r="6" spans="1:4" ht="18.75" x14ac:dyDescent="0.3">
      <c r="A6" s="34" t="s">
        <v>25</v>
      </c>
      <c r="B6" s="35"/>
      <c r="C6" s="35"/>
      <c r="D6" s="35"/>
    </row>
  </sheetData>
  <hyperlinks>
    <hyperlink ref="A4" r:id="rId1" xr:uid="{3F6BC644-2A2E-4A91-8791-B89847C2007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A6A92-268D-4A6D-8D81-D961450DFDBE}">
  <dimension ref="A1:I28"/>
  <sheetViews>
    <sheetView showGridLines="0" zoomScale="115" zoomScaleNormal="115" workbookViewId="0">
      <selection activeCell="D24" sqref="D24"/>
    </sheetView>
  </sheetViews>
  <sheetFormatPr defaultRowHeight="15" x14ac:dyDescent="0.25"/>
  <cols>
    <col min="1" max="1" width="20.85546875" style="10" bestFit="1" customWidth="1"/>
    <col min="2" max="2" width="7.7109375" style="5" customWidth="1"/>
    <col min="3" max="3" width="8.28515625" style="1" customWidth="1"/>
    <col min="4" max="4" width="10.28515625" style="1" customWidth="1"/>
    <col min="5" max="5" width="8.140625" style="1" customWidth="1"/>
    <col min="6" max="6" width="9.5703125" style="1" bestFit="1" customWidth="1"/>
    <col min="7" max="7" width="9.85546875" style="1" customWidth="1"/>
    <col min="8" max="8" width="11.140625" style="1" customWidth="1"/>
    <col min="9" max="16384" width="9.140625" style="1"/>
  </cols>
  <sheetData>
    <row r="1" spans="1:9" ht="47.25" customHeight="1" x14ac:dyDescent="0.25">
      <c r="A1" s="38" t="s">
        <v>27</v>
      </c>
      <c r="B1" s="38"/>
      <c r="C1" s="38"/>
      <c r="D1" s="38"/>
      <c r="E1" s="38"/>
      <c r="F1" s="38"/>
      <c r="G1" s="38"/>
      <c r="H1" s="38"/>
      <c r="I1" s="38"/>
    </row>
    <row r="3" spans="1:9" x14ac:dyDescent="0.25">
      <c r="A3" s="3" t="s">
        <v>16</v>
      </c>
      <c r="B3" s="2" t="s">
        <v>17</v>
      </c>
    </row>
    <row r="4" spans="1:9" x14ac:dyDescent="0.25">
      <c r="A4" s="8" t="s">
        <v>14</v>
      </c>
      <c r="B4" s="4">
        <v>100</v>
      </c>
      <c r="D4" s="7"/>
      <c r="E4" s="7"/>
    </row>
    <row r="5" spans="1:9" x14ac:dyDescent="0.25">
      <c r="A5" s="9" t="s">
        <v>15</v>
      </c>
      <c r="B5" s="4">
        <v>7</v>
      </c>
    </row>
    <row r="6" spans="1:9" x14ac:dyDescent="0.25">
      <c r="A6" s="11" t="s">
        <v>0</v>
      </c>
      <c r="B6" s="12">
        <v>7.0000000000000007E-2</v>
      </c>
    </row>
    <row r="7" spans="1:9" x14ac:dyDescent="0.25">
      <c r="A7" s="13" t="s">
        <v>1</v>
      </c>
      <c r="B7" s="14">
        <v>5</v>
      </c>
    </row>
    <row r="8" spans="1:9" x14ac:dyDescent="0.25">
      <c r="A8" s="11" t="s">
        <v>8</v>
      </c>
      <c r="B8" s="15">
        <v>100</v>
      </c>
    </row>
    <row r="9" spans="1:9" x14ac:dyDescent="0.25">
      <c r="A9" s="16" t="s">
        <v>12</v>
      </c>
      <c r="B9" s="17">
        <f>B6+0.01</f>
        <v>0.08</v>
      </c>
    </row>
    <row r="10" spans="1:9" ht="17.25" customHeight="1" x14ac:dyDescent="0.25">
      <c r="A10" s="25" t="s">
        <v>13</v>
      </c>
      <c r="B10" s="26">
        <f>B6-0.01</f>
        <v>6.0000000000000005E-2</v>
      </c>
      <c r="C10" s="27"/>
    </row>
    <row r="11" spans="1:9" x14ac:dyDescent="0.25">
      <c r="A11" s="1"/>
      <c r="B11" s="1"/>
    </row>
    <row r="12" spans="1:9" ht="28.5" customHeight="1" x14ac:dyDescent="0.25">
      <c r="A12" s="18" t="s">
        <v>3</v>
      </c>
      <c r="B12" s="21" t="s">
        <v>4</v>
      </c>
      <c r="C12" s="22" t="s">
        <v>2</v>
      </c>
      <c r="D12" s="21" t="s">
        <v>5</v>
      </c>
      <c r="E12" s="21" t="s">
        <v>6</v>
      </c>
      <c r="F12" s="21" t="s">
        <v>7</v>
      </c>
      <c r="G12" s="21" t="s">
        <v>22</v>
      </c>
      <c r="H12" s="21" t="s">
        <v>21</v>
      </c>
    </row>
    <row r="13" spans="1:9" x14ac:dyDescent="0.25">
      <c r="A13" s="19">
        <v>43647</v>
      </c>
      <c r="B13" s="23">
        <f>YEARFRAC("1/1/19",A13,0)</f>
        <v>0.5</v>
      </c>
      <c r="C13" s="23">
        <f>100*(B5%)*180/360</f>
        <v>3.5000000000000004</v>
      </c>
      <c r="D13" s="23">
        <f t="shared" ref="D13:D22" si="0">C13/(1+$B$6/2)^(2*B13)</f>
        <v>3.3816425120772955</v>
      </c>
      <c r="E13" s="24">
        <f t="shared" ref="E13:E22" si="1">D13/$B$8</f>
        <v>3.3816425120772958E-2</v>
      </c>
      <c r="F13" s="23">
        <f t="shared" ref="F13:F22" si="2">E13*B13</f>
        <v>1.6908212560386479E-2</v>
      </c>
      <c r="G13" s="23">
        <f t="shared" ref="G13:G22" si="3">C13/(1+$B$9/2)^(2*B13)</f>
        <v>3.3653846153846159</v>
      </c>
      <c r="H13" s="23">
        <f t="shared" ref="H13:H22" si="4">C13/(1+$B$10/2)^(2*B13)</f>
        <v>3.3980582524271847</v>
      </c>
    </row>
    <row r="14" spans="1:9" x14ac:dyDescent="0.25">
      <c r="A14" s="19">
        <f t="shared" ref="A14:A22" si="5">EDATE(A13,6)</f>
        <v>43831</v>
      </c>
      <c r="B14" s="23">
        <f t="shared" ref="B14:B22" si="6">YEARFRAC("1/1/19",A14,0)</f>
        <v>1</v>
      </c>
      <c r="C14" s="23">
        <f>100*(B5%)*180/360</f>
        <v>3.5000000000000004</v>
      </c>
      <c r="D14" s="23">
        <f t="shared" si="0"/>
        <v>3.267287451282411</v>
      </c>
      <c r="E14" s="24">
        <f t="shared" si="1"/>
        <v>3.2672874512824107E-2</v>
      </c>
      <c r="F14" s="23">
        <f t="shared" si="2"/>
        <v>3.2672874512824107E-2</v>
      </c>
      <c r="G14" s="23">
        <f t="shared" si="3"/>
        <v>3.23594674556213</v>
      </c>
      <c r="H14" s="23">
        <f t="shared" si="4"/>
        <v>3.2990856819681409</v>
      </c>
    </row>
    <row r="15" spans="1:9" x14ac:dyDescent="0.25">
      <c r="A15" s="20">
        <f t="shared" si="5"/>
        <v>44013</v>
      </c>
      <c r="B15" s="23">
        <f t="shared" si="6"/>
        <v>1.5</v>
      </c>
      <c r="C15" s="23">
        <f>100*(B5%)*180/360</f>
        <v>3.5000000000000004</v>
      </c>
      <c r="D15" s="23">
        <f t="shared" si="0"/>
        <v>3.1567994698380786</v>
      </c>
      <c r="E15" s="24">
        <f t="shared" si="1"/>
        <v>3.1567994698380786E-2</v>
      </c>
      <c r="F15" s="23">
        <f t="shared" si="2"/>
        <v>4.7351992047571179E-2</v>
      </c>
      <c r="G15" s="23">
        <f t="shared" si="3"/>
        <v>3.111487255348202</v>
      </c>
      <c r="H15" s="23">
        <f t="shared" si="4"/>
        <v>3.202995807736059</v>
      </c>
    </row>
    <row r="16" spans="1:9" x14ac:dyDescent="0.25">
      <c r="A16" s="20">
        <f t="shared" si="5"/>
        <v>44197</v>
      </c>
      <c r="B16" s="23">
        <f t="shared" si="6"/>
        <v>2</v>
      </c>
      <c r="C16" s="23">
        <f>100*(B5%)*180/360</f>
        <v>3.5000000000000004</v>
      </c>
      <c r="D16" s="23">
        <f t="shared" si="0"/>
        <v>3.0500477969450039</v>
      </c>
      <c r="E16" s="24">
        <f t="shared" si="1"/>
        <v>3.0500477969450039E-2</v>
      </c>
      <c r="F16" s="23">
        <f t="shared" si="2"/>
        <v>6.1000955938900078E-2</v>
      </c>
      <c r="G16" s="23">
        <f t="shared" si="3"/>
        <v>2.9918146686040403</v>
      </c>
      <c r="H16" s="23">
        <f t="shared" si="4"/>
        <v>3.1097046677049116</v>
      </c>
    </row>
    <row r="17" spans="1:8" x14ac:dyDescent="0.25">
      <c r="A17" s="20">
        <f t="shared" si="5"/>
        <v>44378</v>
      </c>
      <c r="B17" s="23">
        <f t="shared" si="6"/>
        <v>2.5</v>
      </c>
      <c r="C17" s="23">
        <f>100*(B5%)*180/360</f>
        <v>3.5000000000000004</v>
      </c>
      <c r="D17" s="23">
        <f t="shared" si="0"/>
        <v>2.9469060840048349</v>
      </c>
      <c r="E17" s="24">
        <f t="shared" si="1"/>
        <v>2.9469060840048349E-2</v>
      </c>
      <c r="F17" s="23">
        <f t="shared" si="2"/>
        <v>7.3672652100120875E-2</v>
      </c>
      <c r="G17" s="23">
        <f t="shared" si="3"/>
        <v>2.8767448736577306</v>
      </c>
      <c r="H17" s="23">
        <f t="shared" si="4"/>
        <v>3.0191307453445746</v>
      </c>
    </row>
    <row r="18" spans="1:8" x14ac:dyDescent="0.25">
      <c r="A18" s="20">
        <f t="shared" si="5"/>
        <v>44562</v>
      </c>
      <c r="B18" s="23">
        <f t="shared" si="6"/>
        <v>3</v>
      </c>
      <c r="C18" s="23">
        <f>100*(B5%)*180/360</f>
        <v>3.5000000000000004</v>
      </c>
      <c r="D18" s="23">
        <f t="shared" si="0"/>
        <v>2.8472522550771351</v>
      </c>
      <c r="E18" s="24">
        <f t="shared" si="1"/>
        <v>2.8472522550771352E-2</v>
      </c>
      <c r="F18" s="23">
        <f t="shared" si="2"/>
        <v>8.5417567652314064E-2</v>
      </c>
      <c r="G18" s="23">
        <f t="shared" si="3"/>
        <v>2.7661008400555103</v>
      </c>
      <c r="H18" s="23">
        <f t="shared" si="4"/>
        <v>2.9311948983927909</v>
      </c>
    </row>
    <row r="19" spans="1:8" x14ac:dyDescent="0.25">
      <c r="A19" s="20">
        <f t="shared" si="5"/>
        <v>44743</v>
      </c>
      <c r="B19" s="23">
        <f t="shared" si="6"/>
        <v>3.5</v>
      </c>
      <c r="C19" s="23">
        <f>100*(B5%)*180/360</f>
        <v>3.5000000000000004</v>
      </c>
      <c r="D19" s="23">
        <f t="shared" si="0"/>
        <v>2.7509683623933676</v>
      </c>
      <c r="E19" s="24">
        <f t="shared" si="1"/>
        <v>2.7509683623933676E-2</v>
      </c>
      <c r="F19" s="23">
        <f t="shared" si="2"/>
        <v>9.6283892683767858E-2</v>
      </c>
      <c r="G19" s="23">
        <f t="shared" si="3"/>
        <v>2.6597123462072219</v>
      </c>
      <c r="H19" s="23">
        <f t="shared" si="4"/>
        <v>2.8458202897017384</v>
      </c>
    </row>
    <row r="20" spans="1:8" x14ac:dyDescent="0.25">
      <c r="A20" s="20">
        <f t="shared" si="5"/>
        <v>44927</v>
      </c>
      <c r="B20" s="23">
        <f t="shared" si="6"/>
        <v>4</v>
      </c>
      <c r="C20" s="23">
        <f>100*(B5%)*180/360</f>
        <v>3.5000000000000004</v>
      </c>
      <c r="D20" s="23">
        <f t="shared" si="0"/>
        <v>2.6579404467568772</v>
      </c>
      <c r="E20" s="24">
        <f t="shared" si="1"/>
        <v>2.6579404467568773E-2</v>
      </c>
      <c r="F20" s="23">
        <f t="shared" si="2"/>
        <v>0.10631761787027509</v>
      </c>
      <c r="G20" s="23">
        <f t="shared" si="3"/>
        <v>2.5574157175069434</v>
      </c>
      <c r="H20" s="23">
        <f t="shared" si="4"/>
        <v>2.7629323200987757</v>
      </c>
    </row>
    <row r="21" spans="1:8" x14ac:dyDescent="0.25">
      <c r="A21" s="20">
        <f t="shared" si="5"/>
        <v>45108</v>
      </c>
      <c r="B21" s="23">
        <f t="shared" si="6"/>
        <v>4.5</v>
      </c>
      <c r="C21" s="23">
        <f>100*(B5%)*180/360</f>
        <v>3.5000000000000004</v>
      </c>
      <c r="D21" s="23">
        <f t="shared" si="0"/>
        <v>2.5680584026636502</v>
      </c>
      <c r="E21" s="24">
        <f t="shared" si="1"/>
        <v>2.5680584026636501E-2</v>
      </c>
      <c r="F21" s="23">
        <f t="shared" si="2"/>
        <v>0.11556262811986426</v>
      </c>
      <c r="G21" s="23">
        <f t="shared" si="3"/>
        <v>2.4590535745259072</v>
      </c>
      <c r="H21" s="23">
        <f t="shared" si="4"/>
        <v>2.6824585632026947</v>
      </c>
    </row>
    <row r="22" spans="1:8" x14ac:dyDescent="0.25">
      <c r="A22" s="20">
        <f t="shared" si="5"/>
        <v>45292</v>
      </c>
      <c r="B22" s="23">
        <f t="shared" si="6"/>
        <v>5</v>
      </c>
      <c r="C22" s="23">
        <f>3.5+100</f>
        <v>103.5</v>
      </c>
      <c r="D22" s="23">
        <f t="shared" si="0"/>
        <v>73.373097218961419</v>
      </c>
      <c r="E22" s="24">
        <f t="shared" si="1"/>
        <v>0.73373097218961414</v>
      </c>
      <c r="F22" s="23">
        <f t="shared" si="2"/>
        <v>3.6686548609480707</v>
      </c>
      <c r="G22" s="23">
        <f t="shared" si="3"/>
        <v>69.920891473470149</v>
      </c>
      <c r="H22" s="23">
        <f t="shared" si="4"/>
        <v>77.013720191811061</v>
      </c>
    </row>
    <row r="24" spans="1:8" x14ac:dyDescent="0.25">
      <c r="A24" s="36" t="s">
        <v>9</v>
      </c>
      <c r="B24" s="36"/>
      <c r="C24" s="36"/>
      <c r="D24" s="6">
        <f>SUM(F13:F22)</f>
        <v>4.3038432544340948</v>
      </c>
      <c r="E24" s="28" t="s">
        <v>18</v>
      </c>
      <c r="F24" s="28"/>
      <c r="G24" s="28"/>
    </row>
    <row r="25" spans="1:8" x14ac:dyDescent="0.25">
      <c r="A25" s="36" t="s">
        <v>10</v>
      </c>
      <c r="B25" s="36"/>
      <c r="C25" s="36"/>
      <c r="D25" s="4">
        <f>D24/(1+B6/2)</f>
        <v>4.1583026612889809</v>
      </c>
      <c r="E25" s="28" t="s">
        <v>19</v>
      </c>
      <c r="F25" s="28"/>
      <c r="G25" s="28"/>
    </row>
    <row r="26" spans="1:8" ht="15" customHeight="1" x14ac:dyDescent="0.25">
      <c r="A26" s="36" t="s">
        <v>11</v>
      </c>
      <c r="B26" s="36"/>
      <c r="C26" s="36"/>
      <c r="D26" s="4">
        <f>(SUM(H13:H22)-SUM(G13:G22))/(2*SUM(D13:D22)*(B9-B6))</f>
        <v>4.1602746540327393</v>
      </c>
      <c r="E26" s="37" t="s">
        <v>20</v>
      </c>
      <c r="F26" s="37"/>
      <c r="G26" s="37"/>
      <c r="H26" s="37"/>
    </row>
    <row r="27" spans="1:8" x14ac:dyDescent="0.25">
      <c r="E27" s="37"/>
      <c r="F27" s="37"/>
      <c r="G27" s="37"/>
      <c r="H27" s="37"/>
    </row>
    <row r="28" spans="1:8" x14ac:dyDescent="0.25">
      <c r="E28" s="29"/>
      <c r="F28" s="29"/>
      <c r="G28" s="29"/>
    </row>
  </sheetData>
  <mergeCells count="5">
    <mergeCell ref="A24:C24"/>
    <mergeCell ref="A25:C25"/>
    <mergeCell ref="A26:C26"/>
    <mergeCell ref="E26:H27"/>
    <mergeCell ref="A1:I1"/>
  </mergeCells>
  <pageMargins left="0.7" right="0.7" top="0.75" bottom="0.75" header="0.3" footer="0.3"/>
  <pageSetup orientation="portrait" r:id="rId1"/>
  <ignoredErrors>
    <ignoredError sqref="B13:B22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Duration Example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HITESH PRATAP CHHONKER</dc:creator>
  <cp:lastModifiedBy>cba7_03</cp:lastModifiedBy>
  <dcterms:created xsi:type="dcterms:W3CDTF">2019-05-27T03:42:34Z</dcterms:created>
  <dcterms:modified xsi:type="dcterms:W3CDTF">2019-06-27T08:51:04Z</dcterms:modified>
</cp:coreProperties>
</file>