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harshada\harshada\old articles\Finance\"/>
    </mc:Choice>
  </mc:AlternateContent>
  <xr:revisionPtr revIDLastSave="0" documentId="13_ncr:1_{AA091E0E-A27D-45B6-A887-FFC9D1FC1C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allstreetmojo.com" sheetId="3" r:id="rId1"/>
    <sheet name="Project" sheetId="1" r:id="rId2"/>
    <sheet name="Basi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F60" i="2"/>
  <c r="F21" i="1" s="1"/>
  <c r="E60" i="2"/>
  <c r="E21" i="1" s="1"/>
  <c r="D60" i="2"/>
  <c r="D21" i="1" s="1"/>
  <c r="C60" i="2"/>
  <c r="C21" i="1" s="1"/>
  <c r="B60" i="2"/>
  <c r="B21" i="1" s="1"/>
  <c r="B55" i="2"/>
  <c r="B57" i="2" s="1"/>
  <c r="B20" i="1" s="1"/>
  <c r="B17" i="1"/>
  <c r="B16" i="1"/>
  <c r="B15" i="1"/>
  <c r="C47" i="2"/>
  <c r="C16" i="1" s="1"/>
  <c r="C46" i="2"/>
  <c r="D46" i="2" s="1"/>
  <c r="E46" i="2" s="1"/>
  <c r="F46" i="2" s="1"/>
  <c r="F15" i="1" s="1"/>
  <c r="C48" i="2"/>
  <c r="D48" i="2" s="1"/>
  <c r="E48" i="2" s="1"/>
  <c r="F48" i="2" s="1"/>
  <c r="F17" i="1" s="1"/>
  <c r="C39" i="2"/>
  <c r="D39" i="2" s="1"/>
  <c r="E39" i="2" s="1"/>
  <c r="F39" i="2" s="1"/>
  <c r="B40" i="2"/>
  <c r="B14" i="1" s="1"/>
  <c r="C37" i="2"/>
  <c r="D37" i="2" s="1"/>
  <c r="E37" i="2" s="1"/>
  <c r="F37" i="2" s="1"/>
  <c r="C31" i="2"/>
  <c r="C32" i="2" s="1"/>
  <c r="C13" i="1" s="1"/>
  <c r="B32" i="2"/>
  <c r="B13" i="1" s="1"/>
  <c r="C9" i="2"/>
  <c r="D9" i="2" s="1"/>
  <c r="E9" i="2" s="1"/>
  <c r="F9" i="2" s="1"/>
  <c r="B7" i="2"/>
  <c r="B10" i="2" s="1"/>
  <c r="B15" i="2" s="1"/>
  <c r="B22" i="2" s="1"/>
  <c r="B24" i="2" s="1"/>
  <c r="B12" i="1" s="1"/>
  <c r="B8" i="1" l="1"/>
  <c r="B9" i="1" s="1"/>
  <c r="E15" i="1"/>
  <c r="C17" i="1"/>
  <c r="C53" i="2"/>
  <c r="C55" i="2" s="1"/>
  <c r="C57" i="2" s="1"/>
  <c r="C20" i="1" s="1"/>
  <c r="D17" i="1"/>
  <c r="B17" i="2"/>
  <c r="B11" i="1" s="1"/>
  <c r="C15" i="1"/>
  <c r="E17" i="1"/>
  <c r="D15" i="1"/>
  <c r="D47" i="2"/>
  <c r="C40" i="2"/>
  <c r="C14" i="1" s="1"/>
  <c r="D40" i="2"/>
  <c r="D14" i="1" s="1"/>
  <c r="D31" i="2"/>
  <c r="C7" i="2"/>
  <c r="D7" i="2" s="1"/>
  <c r="E7" i="2" s="1"/>
  <c r="F7" i="2" s="1"/>
  <c r="F43" i="1"/>
  <c r="E43" i="1"/>
  <c r="F24" i="1" s="1"/>
  <c r="D43" i="1"/>
  <c r="E24" i="1" s="1"/>
  <c r="C43" i="1"/>
  <c r="D24" i="1" s="1"/>
  <c r="B43" i="1"/>
  <c r="C24" i="1" s="1"/>
  <c r="F39" i="1"/>
  <c r="E39" i="1"/>
  <c r="D39" i="1"/>
  <c r="C39" i="1"/>
  <c r="B39" i="1"/>
  <c r="B22" i="1"/>
  <c r="D53" i="2" l="1"/>
  <c r="D55" i="2" s="1"/>
  <c r="D57" i="2" s="1"/>
  <c r="D20" i="1" s="1"/>
  <c r="D22" i="1" s="1"/>
  <c r="E47" i="2"/>
  <c r="D16" i="1"/>
  <c r="E40" i="2"/>
  <c r="E14" i="1" s="1"/>
  <c r="D32" i="2"/>
  <c r="D13" i="1" s="1"/>
  <c r="E31" i="2"/>
  <c r="C10" i="2"/>
  <c r="D10" i="2"/>
  <c r="F10" i="2"/>
  <c r="E10" i="2"/>
  <c r="B52" i="1"/>
  <c r="B18" i="1"/>
  <c r="B19" i="1" s="1"/>
  <c r="B23" i="1" s="1"/>
  <c r="B25" i="1" s="1"/>
  <c r="C22" i="1"/>
  <c r="E53" i="2" l="1"/>
  <c r="E55" i="2" s="1"/>
  <c r="E57" i="2" s="1"/>
  <c r="E20" i="1" s="1"/>
  <c r="D15" i="2"/>
  <c r="D8" i="1"/>
  <c r="D9" i="1" s="1"/>
  <c r="C15" i="2"/>
  <c r="C8" i="1"/>
  <c r="C9" i="1" s="1"/>
  <c r="E15" i="2"/>
  <c r="E8" i="1"/>
  <c r="F15" i="2"/>
  <c r="F8" i="1"/>
  <c r="F47" i="2"/>
  <c r="F16" i="1" s="1"/>
  <c r="E16" i="1"/>
  <c r="F53" i="2"/>
  <c r="F55" i="2" s="1"/>
  <c r="F57" i="2" s="1"/>
  <c r="F20" i="1" s="1"/>
  <c r="F22" i="1" s="1"/>
  <c r="F40" i="2"/>
  <c r="F14" i="1" s="1"/>
  <c r="F31" i="2"/>
  <c r="F32" i="2" s="1"/>
  <c r="F13" i="1" s="1"/>
  <c r="E32" i="2"/>
  <c r="E13" i="1" s="1"/>
  <c r="B26" i="1"/>
  <c r="B27" i="1" s="1"/>
  <c r="E22" i="1"/>
  <c r="F22" i="2" l="1"/>
  <c r="F24" i="2" s="1"/>
  <c r="F12" i="1" s="1"/>
  <c r="F17" i="2"/>
  <c r="F11" i="1" s="1"/>
  <c r="C22" i="2"/>
  <c r="C24" i="2" s="1"/>
  <c r="C12" i="1" s="1"/>
  <c r="C17" i="2"/>
  <c r="C11" i="1" s="1"/>
  <c r="E22" i="2"/>
  <c r="E24" i="2" s="1"/>
  <c r="E12" i="1" s="1"/>
  <c r="E17" i="2"/>
  <c r="E11" i="1" s="1"/>
  <c r="D22" i="2"/>
  <c r="D24" i="2" s="1"/>
  <c r="D12" i="1" s="1"/>
  <c r="D17" i="2"/>
  <c r="D11" i="1" s="1"/>
  <c r="D52" i="1" s="1"/>
  <c r="B33" i="1"/>
  <c r="B51" i="1" s="1"/>
  <c r="E9" i="1"/>
  <c r="C52" i="1" l="1"/>
  <c r="C18" i="1"/>
  <c r="C19" i="1" s="1"/>
  <c r="C23" i="1" s="1"/>
  <c r="C25" i="1" s="1"/>
  <c r="C26" i="1" s="1"/>
  <c r="C27" i="1" s="1"/>
  <c r="C33" i="1" s="1"/>
  <c r="C51" i="1" s="1"/>
  <c r="D18" i="1"/>
  <c r="D19" i="1" s="1"/>
  <c r="D23" i="1" s="1"/>
  <c r="D25" i="1" s="1"/>
  <c r="D26" i="1" s="1"/>
  <c r="D27" i="1" s="1"/>
  <c r="B40" i="1"/>
  <c r="B45" i="1" s="1"/>
  <c r="B53" i="1"/>
  <c r="F9" i="1"/>
  <c r="F18" i="1"/>
  <c r="E18" i="1"/>
  <c r="E19" i="1" s="1"/>
  <c r="E23" i="1" s="1"/>
  <c r="E25" i="1" s="1"/>
  <c r="E52" i="1"/>
  <c r="F52" i="1" l="1"/>
  <c r="B50" i="1"/>
  <c r="B46" i="1"/>
  <c r="C53" i="1"/>
  <c r="C40" i="1"/>
  <c r="C45" i="1" s="1"/>
  <c r="C46" i="1" s="1"/>
  <c r="E26" i="1"/>
  <c r="E27" i="1" s="1"/>
  <c r="D33" i="1"/>
  <c r="F19" i="1"/>
  <c r="F23" i="1" s="1"/>
  <c r="F25" i="1" s="1"/>
  <c r="C50" i="1" l="1"/>
  <c r="D53" i="1"/>
  <c r="D40" i="1"/>
  <c r="D45" i="1" s="1"/>
  <c r="D46" i="1" s="1"/>
  <c r="D51" i="1"/>
  <c r="E33" i="1"/>
  <c r="F26" i="1"/>
  <c r="F27" i="1" s="1"/>
  <c r="D50" i="1" l="1"/>
  <c r="E53" i="1"/>
  <c r="E40" i="1"/>
  <c r="E45" i="1" s="1"/>
  <c r="E50" i="1" s="1"/>
  <c r="E51" i="1"/>
  <c r="F33" i="1"/>
  <c r="F51" i="1" s="1"/>
  <c r="E46" i="1" l="1"/>
  <c r="F53" i="1"/>
  <c r="F40" i="1"/>
  <c r="F45" i="1" s="1"/>
  <c r="F46" i="1" s="1"/>
  <c r="F50" i="1" l="1"/>
</calcChain>
</file>

<file path=xl/sharedStrings.xml><?xml version="1.0" encoding="utf-8"?>
<sst xmlns="http://schemas.openxmlformats.org/spreadsheetml/2006/main" count="148" uniqueCount="80">
  <si>
    <t>Year of Operation</t>
  </si>
  <si>
    <t>Year 2</t>
  </si>
  <si>
    <t>Year 3</t>
  </si>
  <si>
    <t>Year 4</t>
  </si>
  <si>
    <t>Year 5</t>
  </si>
  <si>
    <t>Year Ending On</t>
  </si>
  <si>
    <t>INCOME</t>
  </si>
  <si>
    <t>Total Income</t>
  </si>
  <si>
    <t>EXPENSES</t>
  </si>
  <si>
    <t>Cost of Material Consumed</t>
  </si>
  <si>
    <t>Freight</t>
  </si>
  <si>
    <t>Insurance</t>
  </si>
  <si>
    <t>Marketing &amp; Sales Promotion</t>
  </si>
  <si>
    <t>Accounts, Admin and Misc exp</t>
  </si>
  <si>
    <t>Total Expenses</t>
  </si>
  <si>
    <t>PBDIT</t>
  </si>
  <si>
    <t>Interest on Term Loan</t>
  </si>
  <si>
    <t>Interest on Working Capital</t>
  </si>
  <si>
    <t>Total Interest</t>
  </si>
  <si>
    <t>Cash Profit before tax</t>
  </si>
  <si>
    <t>Depreciation (Including additional depreciation)</t>
  </si>
  <si>
    <t>Net Profit before Taxes</t>
  </si>
  <si>
    <t>Provision for tax</t>
  </si>
  <si>
    <t>Net profit after tax</t>
  </si>
  <si>
    <t>Gross Revenue</t>
  </si>
  <si>
    <t>Employee Cost</t>
  </si>
  <si>
    <t>Electricity Cost</t>
  </si>
  <si>
    <t>Year 1</t>
  </si>
  <si>
    <t xml:space="preserve">Equity </t>
  </si>
  <si>
    <t>Reserves &amp; Surplus</t>
  </si>
  <si>
    <t>Subtotal</t>
  </si>
  <si>
    <t>Current Liabilities</t>
  </si>
  <si>
    <t>-Creditors</t>
  </si>
  <si>
    <t>-Cash Credit</t>
  </si>
  <si>
    <t>-Provisions</t>
  </si>
  <si>
    <t>Total Liabilities</t>
  </si>
  <si>
    <t>Fixed assets</t>
  </si>
  <si>
    <t>Net Fixed assets</t>
  </si>
  <si>
    <t>Cash &amp; bank balance</t>
  </si>
  <si>
    <t>Other Current assets</t>
  </si>
  <si>
    <t>Total Assets</t>
  </si>
  <si>
    <t>Projected Financials</t>
  </si>
  <si>
    <t>Ratios</t>
  </si>
  <si>
    <t>Current Ratio</t>
  </si>
  <si>
    <t>Debt Equity Ratio</t>
  </si>
  <si>
    <t>Gross Profit Ratio</t>
  </si>
  <si>
    <t>Return on Capital Employed</t>
  </si>
  <si>
    <t>Term loan</t>
  </si>
  <si>
    <t>Sales units</t>
  </si>
  <si>
    <t>Selling price</t>
  </si>
  <si>
    <t>Sales growth in units</t>
  </si>
  <si>
    <t>Selling price growth</t>
  </si>
  <si>
    <t>Revenue Projections</t>
  </si>
  <si>
    <t>COGS</t>
  </si>
  <si>
    <t>COGS %</t>
  </si>
  <si>
    <t>Freight %</t>
  </si>
  <si>
    <t>COGS Projections</t>
  </si>
  <si>
    <t>Freight Expense Projection</t>
  </si>
  <si>
    <t>Number of employees</t>
  </si>
  <si>
    <t>Hike in Salary</t>
  </si>
  <si>
    <t>Salary per employee</t>
  </si>
  <si>
    <t>Units consumed</t>
  </si>
  <si>
    <t>Rate increase %</t>
  </si>
  <si>
    <t>Rate per unit</t>
  </si>
  <si>
    <t>Other Costs</t>
  </si>
  <si>
    <t>Rate of increase (%)</t>
  </si>
  <si>
    <t>Interest Cost</t>
  </si>
  <si>
    <t>Opening Balance of term loan</t>
  </si>
  <si>
    <t>Payments</t>
  </si>
  <si>
    <t>Closing Balance of term loan</t>
  </si>
  <si>
    <t>Interest Cost on term loan</t>
  </si>
  <si>
    <t>Working Capital (Closing Balance)</t>
  </si>
  <si>
    <t>Interest Cost on working capital</t>
  </si>
  <si>
    <t>Interest Rate for working capital</t>
  </si>
  <si>
    <t>Interest Rate for term loan</t>
  </si>
  <si>
    <t>Less Accumulated Depreciation</t>
  </si>
  <si>
    <t>Prepared by Dheeraj Vaidya, CFA, FRM</t>
  </si>
  <si>
    <t>dheeraj@wallstreetmojo.com</t>
  </si>
  <si>
    <t>visit - www.wallstreetmojo.com</t>
  </si>
  <si>
    <t>Financial Analyst Projects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</si>
</sst>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mmmm\-yy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/>
    <xf numFmtId="166" fontId="2" fillId="0" borderId="1" xfId="1" applyNumberFormat="1" applyFont="1" applyBorder="1"/>
    <xf numFmtId="166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/>
    <xf numFmtId="0" fontId="2" fillId="0" borderId="1" xfId="0" applyFont="1" applyBorder="1" applyAlignment="1">
      <alignment vertical="top" wrapText="1"/>
    </xf>
    <xf numFmtId="166" fontId="2" fillId="0" borderId="1" xfId="0" applyNumberFormat="1" applyFont="1" applyBorder="1"/>
    <xf numFmtId="0" fontId="2" fillId="0" borderId="1" xfId="0" quotePrefix="1" applyFont="1" applyBorder="1" applyAlignment="1">
      <alignment horizontal="left" indent="1"/>
    </xf>
    <xf numFmtId="0" fontId="3" fillId="0" borderId="2" xfId="0" applyFont="1" applyBorder="1"/>
    <xf numFmtId="166" fontId="2" fillId="0" borderId="2" xfId="0" applyNumberFormat="1" applyFont="1" applyBorder="1"/>
    <xf numFmtId="0" fontId="5" fillId="0" borderId="2" xfId="0" applyFont="1" applyBorder="1"/>
    <xf numFmtId="166" fontId="5" fillId="0" borderId="1" xfId="0" applyNumberFormat="1" applyFont="1" applyBorder="1"/>
    <xf numFmtId="166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43" fontId="2" fillId="0" borderId="1" xfId="0" applyNumberFormat="1" applyFont="1" applyBorder="1"/>
    <xf numFmtId="0" fontId="6" fillId="0" borderId="0" xfId="0" applyFont="1"/>
    <xf numFmtId="43" fontId="2" fillId="0" borderId="1" xfId="1" applyFont="1" applyBorder="1"/>
    <xf numFmtId="167" fontId="2" fillId="0" borderId="1" xfId="1" applyNumberFormat="1" applyFont="1" applyBorder="1"/>
    <xf numFmtId="0" fontId="6" fillId="0" borderId="1" xfId="0" applyFont="1" applyBorder="1"/>
    <xf numFmtId="167" fontId="6" fillId="0" borderId="1" xfId="1" applyNumberFormat="1" applyFont="1" applyBorder="1"/>
    <xf numFmtId="9" fontId="2" fillId="0" borderId="1" xfId="0" applyNumberFormat="1" applyFont="1" applyBorder="1"/>
    <xf numFmtId="9" fontId="2" fillId="0" borderId="1" xfId="2" applyFont="1" applyBorder="1"/>
    <xf numFmtId="0" fontId="5" fillId="0" borderId="0" xfId="0" applyFont="1"/>
    <xf numFmtId="0" fontId="7" fillId="0" borderId="0" xfId="0" applyFont="1"/>
    <xf numFmtId="9" fontId="6" fillId="0" borderId="1" xfId="2" applyFont="1" applyBorder="1"/>
    <xf numFmtId="168" fontId="6" fillId="0" borderId="1" xfId="2" applyNumberFormat="1" applyFont="1" applyBorder="1"/>
    <xf numFmtId="10" fontId="2" fillId="0" borderId="1" xfId="2" applyNumberFormat="1" applyFont="1" applyBorder="1"/>
    <xf numFmtId="0" fontId="10" fillId="3" borderId="0" xfId="0" applyFont="1" applyFill="1"/>
    <xf numFmtId="0" fontId="0" fillId="3" borderId="0" xfId="0" applyFill="1"/>
    <xf numFmtId="0" fontId="8" fillId="3" borderId="0" xfId="0" applyFont="1" applyFill="1" applyAlignment="1">
      <alignment horizontal="left" indent="2"/>
    </xf>
    <xf numFmtId="0" fontId="11" fillId="3" borderId="0" xfId="3" applyFont="1" applyFill="1" applyAlignment="1">
      <alignment horizontal="left" indent="2"/>
    </xf>
    <xf numFmtId="0" fontId="12" fillId="3" borderId="0" xfId="0" applyFont="1" applyFill="1"/>
    <xf numFmtId="0" fontId="13" fillId="3" borderId="0" xfId="0" applyFont="1" applyFill="1"/>
  </cellXfs>
  <cellStyles count="4">
    <cellStyle name="Comma" xfId="1" builtinId="3"/>
    <cellStyle name="Hyperlink 3" xfId="3" xr:uid="{78820F61-785C-493F-A0F1-7624E325569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Project!$A$50</c:f>
              <c:strCache>
                <c:ptCount val="1"/>
                <c:pt idx="0">
                  <c:v>Current Ratio</c:v>
                </c:pt>
              </c:strCache>
            </c:strRef>
          </c:tx>
          <c:spPr>
            <a:ln w="19050" cap="rnd" cmpd="sng" algn="ctr">
              <a:solidFill>
                <a:schemeClr val="accent5">
                  <a:tint val="77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Project!$B$49:$F$49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Project!$B$50:$F$50</c:f>
              <c:numCache>
                <c:formatCode>_(* #,##0.00_);_(* \(#,##0.00\);_(* "-"??_);_(@_)</c:formatCode>
                <c:ptCount val="5"/>
                <c:pt idx="0">
                  <c:v>1.2987585500529539</c:v>
                </c:pt>
                <c:pt idx="1">
                  <c:v>1.5989074205828024</c:v>
                </c:pt>
                <c:pt idx="2">
                  <c:v>2.046059767707598</c:v>
                </c:pt>
                <c:pt idx="3">
                  <c:v>2.7284393906902231</c:v>
                </c:pt>
                <c:pt idx="4">
                  <c:v>3.8393215631688604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FF-446C-9E12-434D92245DCD}"/>
            </c:ext>
          </c:extLst>
        </c:ser>
        <c:ser>
          <c:idx val="0"/>
          <c:order val="1"/>
          <c:tx>
            <c:strRef>
              <c:f>Project!$A$50</c:f>
              <c:strCache>
                <c:ptCount val="1"/>
                <c:pt idx="0">
                  <c:v>Current Ratio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76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Project!$B$49:$F$49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Project!$B$50:$F$50</c:f>
              <c:numCache>
                <c:formatCode>_(* #,##0.00_);_(* \(#,##0.00\);_(* "-"??_);_(@_)</c:formatCode>
                <c:ptCount val="5"/>
                <c:pt idx="0">
                  <c:v>1.2987585500529539</c:v>
                </c:pt>
                <c:pt idx="1">
                  <c:v>1.5989074205828024</c:v>
                </c:pt>
                <c:pt idx="2">
                  <c:v>2.046059767707598</c:v>
                </c:pt>
                <c:pt idx="3">
                  <c:v>2.7284393906902231</c:v>
                </c:pt>
                <c:pt idx="4">
                  <c:v>3.8393215631688604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FF-446C-9E12-434D9224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07728"/>
        <c:axId val="409420960"/>
      </c:lineChart>
      <c:dateAx>
        <c:axId val="505907728"/>
        <c:scaling>
          <c:orientation val="minMax"/>
          <c:max val="46022"/>
          <c:min val="4456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209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40942096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907728"/>
        <c:crosses val="autoZero"/>
        <c:crossBetween val="between"/>
      </c:valAx>
      <c:spPr>
        <a:solidFill>
          <a:schemeClr val="bg1"/>
        </a:solidFill>
        <a:ln>
          <a:solidFill>
            <a:schemeClr val="bg1"/>
          </a:solidFill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3744270772122E-2"/>
          <c:y val="5.0819000819000822E-2"/>
          <c:w val="0.87373526070435226"/>
          <c:h val="0.74327484248744091"/>
        </c:manualLayout>
      </c:layout>
      <c:lineChart>
        <c:grouping val="standard"/>
        <c:varyColors val="0"/>
        <c:ser>
          <c:idx val="0"/>
          <c:order val="0"/>
          <c:tx>
            <c:strRef>
              <c:f>Project!$A$51</c:f>
              <c:strCache>
                <c:ptCount val="1"/>
                <c:pt idx="0">
                  <c:v>Debt Equity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Project!$B$49:$F$49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Project!$B$51:$F$51</c:f>
              <c:numCache>
                <c:formatCode>_(* #,##0.00_);_(* \(#,##0.00\);_(* "-"??_);_(@_)</c:formatCode>
                <c:ptCount val="5"/>
                <c:pt idx="0">
                  <c:v>1.3362670171757332</c:v>
                </c:pt>
                <c:pt idx="1">
                  <c:v>0.7210300051515498</c:v>
                </c:pt>
                <c:pt idx="2">
                  <c:v>0.36727878990664098</c:v>
                </c:pt>
                <c:pt idx="3">
                  <c:v>0.1846052180365908</c:v>
                </c:pt>
                <c:pt idx="4">
                  <c:v>8.3695865437432168E-2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7-4FBF-BD8C-E8B00F15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617120"/>
        <c:axId val="409366880"/>
      </c:lineChart>
      <c:dateAx>
        <c:axId val="21376171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366880"/>
        <c:crosses val="autoZero"/>
        <c:auto val="1"/>
        <c:lblOffset val="100"/>
        <c:baseTimeUnit val="years"/>
      </c:dateAx>
      <c:valAx>
        <c:axId val="40936688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61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Project!$A$52</c:f>
              <c:strCache>
                <c:ptCount val="1"/>
                <c:pt idx="0">
                  <c:v>Gross Profit Ratio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Project!$B$49:$F$49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Project!$B$52:$F$52</c:f>
              <c:numCache>
                <c:formatCode>_(* #,##0.00_);_(* \(#,##0.00\);_(* "-"??_);_(@_)</c:formatCode>
                <c:ptCount val="5"/>
                <c:pt idx="0">
                  <c:v>0.35</c:v>
                </c:pt>
                <c:pt idx="1">
                  <c:v>0.35</c:v>
                </c:pt>
                <c:pt idx="2">
                  <c:v>0.40000000000000008</c:v>
                </c:pt>
                <c:pt idx="3">
                  <c:v>0.44999999999999996</c:v>
                </c:pt>
                <c:pt idx="4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833-AD75-7C98640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113792"/>
        <c:axId val="418425168"/>
      </c:lineChart>
      <c:dateAx>
        <c:axId val="4941137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425168"/>
        <c:crosses val="autoZero"/>
        <c:auto val="1"/>
        <c:lblOffset val="100"/>
        <c:baseTimeUnit val="years"/>
      </c:dateAx>
      <c:valAx>
        <c:axId val="41842516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11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Project!$A$53</c:f>
              <c:strCache>
                <c:ptCount val="1"/>
                <c:pt idx="0">
                  <c:v>Return on Capital Employed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Project!$B$49:$F$49</c:f>
              <c:numCache>
                <c:formatCode>mmm\-yy</c:formatCode>
                <c:ptCount val="5"/>
                <c:pt idx="0">
                  <c:v>44531</c:v>
                </c:pt>
                <c:pt idx="1">
                  <c:v>44896</c:v>
                </c:pt>
                <c:pt idx="2">
                  <c:v>45261</c:v>
                </c:pt>
                <c:pt idx="3">
                  <c:v>45627</c:v>
                </c:pt>
                <c:pt idx="4">
                  <c:v>45992</c:v>
                </c:pt>
              </c:numCache>
            </c:numRef>
          </c:cat>
          <c:val>
            <c:numRef>
              <c:f>Project!$B$53:$F$53</c:f>
              <c:numCache>
                <c:formatCode>_(* #,##0.00_);_(* \(#,##0.00\);_(* "-"??_);_(@_)</c:formatCode>
                <c:ptCount val="5"/>
                <c:pt idx="0">
                  <c:v>0.53546866950134764</c:v>
                </c:pt>
                <c:pt idx="1">
                  <c:v>0.41724790363416936</c:v>
                </c:pt>
                <c:pt idx="2">
                  <c:v>0.42115826210335977</c:v>
                </c:pt>
                <c:pt idx="3">
                  <c:v>0.41800774715988365</c:v>
                </c:pt>
                <c:pt idx="4">
                  <c:v>0.38470186726636013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4-4A0E-BDB4-0AFFDB22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306272"/>
        <c:axId val="418441392"/>
      </c:lineChart>
      <c:dateAx>
        <c:axId val="499306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441392"/>
        <c:crosses val="autoZero"/>
        <c:auto val="1"/>
        <c:lblOffset val="100"/>
        <c:baseTimeUnit val="years"/>
      </c:dateAx>
      <c:valAx>
        <c:axId val="418441392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30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55</xdr:row>
      <xdr:rowOff>0</xdr:rowOff>
    </xdr:from>
    <xdr:to>
      <xdr:col>7</xdr:col>
      <xdr:colOff>129540</xdr:colOff>
      <xdr:row>70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8703BD-25F0-4100-8298-8D13418EA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</xdr:colOff>
      <xdr:row>54</xdr:row>
      <xdr:rowOff>182880</xdr:rowOff>
    </xdr:from>
    <xdr:to>
      <xdr:col>16</xdr:col>
      <xdr:colOff>373380</xdr:colOff>
      <xdr:row>70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264241-1536-4288-8D67-C9218C2B1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</xdr:colOff>
      <xdr:row>72</xdr:row>
      <xdr:rowOff>160020</xdr:rowOff>
    </xdr:from>
    <xdr:to>
      <xdr:col>7</xdr:col>
      <xdr:colOff>114300</xdr:colOff>
      <xdr:row>88</xdr:row>
      <xdr:rowOff>160020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9ED14B-3FCA-4F98-9E89-8888C7B66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</xdr:colOff>
      <xdr:row>72</xdr:row>
      <xdr:rowOff>137160</xdr:rowOff>
    </xdr:from>
    <xdr:to>
      <xdr:col>16</xdr:col>
      <xdr:colOff>388620</xdr:colOff>
      <xdr:row>88</xdr:row>
      <xdr:rowOff>144780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2DE0C5-195F-4C1A-98D0-74B2ED8C8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515B-E2B4-47C8-885C-0E679D3E70A5}">
  <dimension ref="A1:D6"/>
  <sheetViews>
    <sheetView tabSelected="1" workbookViewId="0">
      <selection activeCell="M46" sqref="M46"/>
    </sheetView>
  </sheetViews>
  <sheetFormatPr defaultColWidth="9.109375" defaultRowHeight="14.4" x14ac:dyDescent="0.3"/>
  <cols>
    <col min="1" max="16384" width="9.109375" style="41"/>
  </cols>
  <sheetData>
    <row r="1" spans="1:4" ht="28.8" x14ac:dyDescent="0.55000000000000004">
      <c r="A1" s="40" t="s">
        <v>79</v>
      </c>
    </row>
    <row r="3" spans="1:4" x14ac:dyDescent="0.3">
      <c r="A3" s="42" t="s">
        <v>76</v>
      </c>
    </row>
    <row r="4" spans="1:4" x14ac:dyDescent="0.3">
      <c r="A4" s="43" t="s">
        <v>77</v>
      </c>
    </row>
    <row r="5" spans="1:4" x14ac:dyDescent="0.3">
      <c r="A5" s="42"/>
    </row>
    <row r="6" spans="1:4" ht="18" x14ac:dyDescent="0.35">
      <c r="A6" s="44" t="s">
        <v>78</v>
      </c>
      <c r="B6" s="45"/>
      <c r="C6" s="45"/>
      <c r="D6" s="45"/>
    </row>
  </sheetData>
  <hyperlinks>
    <hyperlink ref="A4" r:id="rId1" xr:uid="{5B55360B-7DDF-45E5-B800-5A1C7E67DC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showGridLines="0" topLeftCell="A3" workbookViewId="0">
      <selection activeCell="M92" sqref="M92"/>
    </sheetView>
  </sheetViews>
  <sheetFormatPr defaultColWidth="9.21875" defaultRowHeight="15.6" x14ac:dyDescent="0.3"/>
  <cols>
    <col min="1" max="1" width="30" style="1" bestFit="1" customWidth="1"/>
    <col min="2" max="4" width="7.33203125" style="1" bestFit="1" customWidth="1"/>
    <col min="5" max="6" width="8.44140625" style="1" bestFit="1" customWidth="1"/>
    <col min="7" max="16384" width="9.21875" style="1"/>
  </cols>
  <sheetData>
    <row r="1" spans="1:6" hidden="1" x14ac:dyDescent="0.3"/>
    <row r="2" spans="1:6" hidden="1" x14ac:dyDescent="0.3"/>
    <row r="3" spans="1:6" x14ac:dyDescent="0.3">
      <c r="A3" s="3" t="s">
        <v>41</v>
      </c>
      <c r="B3" s="2"/>
      <c r="C3" s="2"/>
      <c r="D3" s="2"/>
      <c r="E3" s="2"/>
      <c r="F3" s="2"/>
    </row>
    <row r="5" spans="1:6" x14ac:dyDescent="0.3">
      <c r="A5" s="4" t="s">
        <v>0</v>
      </c>
      <c r="B5" s="5" t="s">
        <v>27</v>
      </c>
      <c r="C5" s="5" t="s">
        <v>1</v>
      </c>
      <c r="D5" s="5" t="s">
        <v>2</v>
      </c>
      <c r="E5" s="5" t="s">
        <v>3</v>
      </c>
      <c r="F5" s="5" t="s">
        <v>4</v>
      </c>
    </row>
    <row r="6" spans="1:6" s="8" customFormat="1" x14ac:dyDescent="0.3">
      <c r="A6" s="6" t="s">
        <v>5</v>
      </c>
      <c r="B6" s="7">
        <v>44531</v>
      </c>
      <c r="C6" s="7">
        <v>44896</v>
      </c>
      <c r="D6" s="7">
        <v>45261</v>
      </c>
      <c r="E6" s="7">
        <v>45627</v>
      </c>
      <c r="F6" s="7">
        <v>45992</v>
      </c>
    </row>
    <row r="7" spans="1:6" x14ac:dyDescent="0.3">
      <c r="A7" s="9" t="s">
        <v>6</v>
      </c>
      <c r="B7" s="10"/>
      <c r="C7" s="10"/>
      <c r="D7" s="10"/>
      <c r="E7" s="10"/>
      <c r="F7" s="10"/>
    </row>
    <row r="8" spans="1:6" x14ac:dyDescent="0.3">
      <c r="A8" s="10" t="s">
        <v>24</v>
      </c>
      <c r="B8" s="11">
        <f>+Basis!B10</f>
        <v>7500</v>
      </c>
      <c r="C8" s="11">
        <f>+Basis!C10</f>
        <v>8415</v>
      </c>
      <c r="D8" s="11">
        <f>+Basis!D10</f>
        <v>9441.630000000001</v>
      </c>
      <c r="E8" s="11">
        <f>+Basis!E10</f>
        <v>11400.768225000002</v>
      </c>
      <c r="F8" s="11">
        <f>+Basis!F10</f>
        <v>15049.014057000004</v>
      </c>
    </row>
    <row r="9" spans="1:6" x14ac:dyDescent="0.3">
      <c r="A9" s="4" t="s">
        <v>7</v>
      </c>
      <c r="B9" s="12">
        <f>SUM(B8)</f>
        <v>7500</v>
      </c>
      <c r="C9" s="12">
        <f t="shared" ref="C9:F9" si="0">SUM(C8)</f>
        <v>8415</v>
      </c>
      <c r="D9" s="12">
        <f t="shared" si="0"/>
        <v>9441.630000000001</v>
      </c>
      <c r="E9" s="12">
        <f t="shared" si="0"/>
        <v>11400.768225000002</v>
      </c>
      <c r="F9" s="12">
        <f t="shared" si="0"/>
        <v>15049.014057000004</v>
      </c>
    </row>
    <row r="10" spans="1:6" x14ac:dyDescent="0.3">
      <c r="A10" s="9" t="s">
        <v>8</v>
      </c>
      <c r="B10" s="11"/>
      <c r="C10" s="11"/>
      <c r="D10" s="11"/>
      <c r="E10" s="11"/>
      <c r="F10" s="11"/>
    </row>
    <row r="11" spans="1:6" x14ac:dyDescent="0.3">
      <c r="A11" s="10" t="s">
        <v>9</v>
      </c>
      <c r="B11" s="11">
        <f>+Basis!B17</f>
        <v>4875</v>
      </c>
      <c r="C11" s="11">
        <f>+Basis!C17</f>
        <v>5469.75</v>
      </c>
      <c r="D11" s="11">
        <f>+Basis!D17</f>
        <v>5664.9780000000001</v>
      </c>
      <c r="E11" s="11">
        <f>+Basis!E17</f>
        <v>6270.4225237500013</v>
      </c>
      <c r="F11" s="11">
        <f>+Basis!F17</f>
        <v>8276.9577313500031</v>
      </c>
    </row>
    <row r="12" spans="1:6" x14ac:dyDescent="0.3">
      <c r="A12" s="10" t="s">
        <v>10</v>
      </c>
      <c r="B12" s="11">
        <f>+Basis!B24</f>
        <v>75</v>
      </c>
      <c r="C12" s="11">
        <f>+Basis!C24</f>
        <v>84.15</v>
      </c>
      <c r="D12" s="11">
        <f>+Basis!D24</f>
        <v>94.416300000000007</v>
      </c>
      <c r="E12" s="11">
        <f>+Basis!E24</f>
        <v>114.00768225000002</v>
      </c>
      <c r="F12" s="11">
        <f>+Basis!F24</f>
        <v>150.49014057000005</v>
      </c>
    </row>
    <row r="13" spans="1:6" x14ac:dyDescent="0.3">
      <c r="A13" s="10" t="s">
        <v>25</v>
      </c>
      <c r="B13" s="11">
        <f>+Basis!B32</f>
        <v>71</v>
      </c>
      <c r="C13" s="11">
        <f>+Basis!C32</f>
        <v>82.004999999999995</v>
      </c>
      <c r="D13" s="11">
        <f>+Basis!D32</f>
        <v>93.933000000000007</v>
      </c>
      <c r="E13" s="11">
        <f>+Basis!E32</f>
        <v>92.563143749999995</v>
      </c>
      <c r="F13" s="11">
        <f>+Basis!F32</f>
        <v>108.55132312499998</v>
      </c>
    </row>
    <row r="14" spans="1:6" x14ac:dyDescent="0.3">
      <c r="A14" s="10" t="s">
        <v>26</v>
      </c>
      <c r="B14" s="11">
        <f>+Basis!B40</f>
        <v>1150</v>
      </c>
      <c r="C14" s="11">
        <f>+Basis!C40</f>
        <v>1161.5</v>
      </c>
      <c r="D14" s="11">
        <f>+Basis!D40</f>
        <v>1173.115</v>
      </c>
      <c r="E14" s="11">
        <f>+Basis!E40</f>
        <v>1184.8461500000001</v>
      </c>
      <c r="F14" s="11">
        <f>+Basis!F40</f>
        <v>1196.6946115000001</v>
      </c>
    </row>
    <row r="15" spans="1:6" x14ac:dyDescent="0.3">
      <c r="A15" s="10" t="s">
        <v>11</v>
      </c>
      <c r="B15" s="11">
        <f>+Basis!B46</f>
        <v>15.849875507796002</v>
      </c>
      <c r="C15" s="11">
        <f>+Basis!C46</f>
        <v>16.642369283185804</v>
      </c>
      <c r="D15" s="11">
        <f>+Basis!D46</f>
        <v>17.474487747345094</v>
      </c>
      <c r="E15" s="11">
        <f>+Basis!E46</f>
        <v>18.348212134712348</v>
      </c>
      <c r="F15" s="11">
        <f>+Basis!F46</f>
        <v>19.265622741447967</v>
      </c>
    </row>
    <row r="16" spans="1:6" x14ac:dyDescent="0.3">
      <c r="A16" s="10" t="s">
        <v>12</v>
      </c>
      <c r="B16" s="11">
        <f>+Basis!B47</f>
        <v>32</v>
      </c>
      <c r="C16" s="11">
        <f>+Basis!C47</f>
        <v>33.6</v>
      </c>
      <c r="D16" s="11">
        <f>+Basis!D47</f>
        <v>35.28</v>
      </c>
      <c r="E16" s="11">
        <f>+Basis!E47</f>
        <v>37.044000000000004</v>
      </c>
      <c r="F16" s="11">
        <f>+Basis!F47</f>
        <v>38.896200000000007</v>
      </c>
    </row>
    <row r="17" spans="1:6" x14ac:dyDescent="0.3">
      <c r="A17" s="10" t="s">
        <v>13</v>
      </c>
      <c r="B17" s="11">
        <f>+Basis!B48</f>
        <v>58</v>
      </c>
      <c r="C17" s="11">
        <f>+Basis!C48</f>
        <v>60.900000000000006</v>
      </c>
      <c r="D17" s="11">
        <f>+Basis!D48</f>
        <v>63.945000000000007</v>
      </c>
      <c r="E17" s="11">
        <f>+Basis!E48</f>
        <v>67.142250000000004</v>
      </c>
      <c r="F17" s="11">
        <f>+Basis!F48</f>
        <v>70.499362500000004</v>
      </c>
    </row>
    <row r="18" spans="1:6" x14ac:dyDescent="0.3">
      <c r="A18" s="13" t="s">
        <v>14</v>
      </c>
      <c r="B18" s="12">
        <f>SUM(B11:B17)</f>
        <v>6276.8498755077962</v>
      </c>
      <c r="C18" s="12">
        <f>SUM(C11:C17)</f>
        <v>6908.5473692831856</v>
      </c>
      <c r="D18" s="12">
        <f>SUM(D11:D17)</f>
        <v>7143.1417877473441</v>
      </c>
      <c r="E18" s="12">
        <f>SUM(E11:E17)</f>
        <v>7784.373961884713</v>
      </c>
      <c r="F18" s="12">
        <f>SUM(F11:F17)</f>
        <v>9861.354991786453</v>
      </c>
    </row>
    <row r="19" spans="1:6" x14ac:dyDescent="0.3">
      <c r="A19" s="14" t="s">
        <v>15</v>
      </c>
      <c r="B19" s="15">
        <f>+B9-B18</f>
        <v>1223.1501244922038</v>
      </c>
      <c r="C19" s="15">
        <f>+C9-C18</f>
        <v>1506.4526307168144</v>
      </c>
      <c r="D19" s="15">
        <f>+D9-D18</f>
        <v>2298.4882122526569</v>
      </c>
      <c r="E19" s="15">
        <f>+E9-E18</f>
        <v>3616.3942631152886</v>
      </c>
      <c r="F19" s="15">
        <f>+F9-F18</f>
        <v>5187.659065213551</v>
      </c>
    </row>
    <row r="20" spans="1:6" x14ac:dyDescent="0.3">
      <c r="A20" s="10" t="s">
        <v>16</v>
      </c>
      <c r="B20" s="11">
        <f>+Basis!B57</f>
        <v>153.9</v>
      </c>
      <c r="C20" s="11">
        <f>+Basis!C57</f>
        <v>142.5</v>
      </c>
      <c r="D20" s="11">
        <f>+Basis!D57</f>
        <v>125.4</v>
      </c>
      <c r="E20" s="11">
        <f>+Basis!E57</f>
        <v>108.3</v>
      </c>
      <c r="F20" s="11">
        <f>+Basis!F57</f>
        <v>79.8</v>
      </c>
    </row>
    <row r="21" spans="1:6" x14ac:dyDescent="0.3">
      <c r="A21" s="10" t="s">
        <v>17</v>
      </c>
      <c r="B21" s="11">
        <f>+Basis!B60</f>
        <v>46.5</v>
      </c>
      <c r="C21" s="11">
        <f>+Basis!C60</f>
        <v>46.5</v>
      </c>
      <c r="D21" s="11">
        <f>+Basis!D60</f>
        <v>46.5</v>
      </c>
      <c r="E21" s="11">
        <f>+Basis!E60</f>
        <v>46.5</v>
      </c>
      <c r="F21" s="11">
        <f>+Basis!F60</f>
        <v>46.5</v>
      </c>
    </row>
    <row r="22" spans="1:6" x14ac:dyDescent="0.3">
      <c r="A22" s="9" t="s">
        <v>18</v>
      </c>
      <c r="B22" s="15">
        <f>SUM(B20:B21)</f>
        <v>200.4</v>
      </c>
      <c r="C22" s="15">
        <f>SUM(C20:C21)</f>
        <v>189</v>
      </c>
      <c r="D22" s="15">
        <f>SUM(D20:D21)</f>
        <v>171.9</v>
      </c>
      <c r="E22" s="15">
        <f>SUM(E20:E21)</f>
        <v>154.80000000000001</v>
      </c>
      <c r="F22" s="15">
        <f>SUM(F20:F21)</f>
        <v>126.3</v>
      </c>
    </row>
    <row r="23" spans="1:6" x14ac:dyDescent="0.3">
      <c r="A23" s="9" t="s">
        <v>19</v>
      </c>
      <c r="B23" s="15">
        <f>+B19-B22</f>
        <v>1022.7501244922038</v>
      </c>
      <c r="C23" s="15">
        <f>+C19-C22</f>
        <v>1317.4526307168144</v>
      </c>
      <c r="D23" s="15">
        <f>+D19-D22</f>
        <v>2126.5882122526568</v>
      </c>
      <c r="E23" s="15">
        <f>+E19-E22</f>
        <v>3461.5942631152884</v>
      </c>
      <c r="F23" s="15">
        <f>+F19-F22</f>
        <v>5061.3590652135508</v>
      </c>
    </row>
    <row r="24" spans="1:6" ht="31.2" x14ac:dyDescent="0.3">
      <c r="A24" s="16" t="s">
        <v>20</v>
      </c>
      <c r="B24" s="11">
        <f>+B41*10%</f>
        <v>211.29250277225603</v>
      </c>
      <c r="C24" s="11">
        <f>+B43*10%</f>
        <v>232.42175304948159</v>
      </c>
      <c r="D24" s="11">
        <f t="shared" ref="D24:F24" si="1">+C43*10%</f>
        <v>234.53467807720418</v>
      </c>
      <c r="E24" s="11">
        <f t="shared" si="1"/>
        <v>234.91927506176768</v>
      </c>
      <c r="F24" s="11">
        <f t="shared" si="1"/>
        <v>235.11157355404941</v>
      </c>
    </row>
    <row r="25" spans="1:6" x14ac:dyDescent="0.3">
      <c r="A25" s="9" t="s">
        <v>21</v>
      </c>
      <c r="B25" s="15">
        <f>+B23-B24</f>
        <v>811.45762171994772</v>
      </c>
      <c r="C25" s="15">
        <f t="shared" ref="C25:F25" si="2">+C23-C24</f>
        <v>1085.0308776673328</v>
      </c>
      <c r="D25" s="15">
        <f t="shared" si="2"/>
        <v>1892.0535341754526</v>
      </c>
      <c r="E25" s="15">
        <f t="shared" si="2"/>
        <v>3226.6749880535208</v>
      </c>
      <c r="F25" s="15">
        <f t="shared" si="2"/>
        <v>4826.2474916595011</v>
      </c>
    </row>
    <row r="26" spans="1:6" x14ac:dyDescent="0.3">
      <c r="A26" s="10" t="s">
        <v>22</v>
      </c>
      <c r="B26" s="11">
        <f>+B25*20%</f>
        <v>162.29152434398955</v>
      </c>
      <c r="C26" s="11">
        <f t="shared" ref="C26:F26" si="3">+C25*20%</f>
        <v>217.00617553346657</v>
      </c>
      <c r="D26" s="11">
        <f t="shared" si="3"/>
        <v>378.41070683509054</v>
      </c>
      <c r="E26" s="11">
        <f t="shared" si="3"/>
        <v>645.33499761070425</v>
      </c>
      <c r="F26" s="11">
        <f t="shared" si="3"/>
        <v>965.24949833190021</v>
      </c>
    </row>
    <row r="27" spans="1:6" x14ac:dyDescent="0.3">
      <c r="A27" s="4" t="s">
        <v>23</v>
      </c>
      <c r="B27" s="12">
        <f>+B25-B26</f>
        <v>649.1660973759582</v>
      </c>
      <c r="C27" s="12">
        <f t="shared" ref="C27:F27" si="4">+C25-C26</f>
        <v>868.02470213386619</v>
      </c>
      <c r="D27" s="12">
        <f t="shared" si="4"/>
        <v>1513.6428273403621</v>
      </c>
      <c r="E27" s="12">
        <f t="shared" si="4"/>
        <v>2581.3399904428165</v>
      </c>
      <c r="F27" s="12">
        <f t="shared" si="4"/>
        <v>3860.9979933276009</v>
      </c>
    </row>
    <row r="30" spans="1:6" x14ac:dyDescent="0.3">
      <c r="A30" s="4" t="s">
        <v>0</v>
      </c>
      <c r="B30" s="5" t="s">
        <v>27</v>
      </c>
      <c r="C30" s="5" t="s">
        <v>1</v>
      </c>
      <c r="D30" s="5" t="s">
        <v>2</v>
      </c>
      <c r="E30" s="5" t="s">
        <v>3</v>
      </c>
      <c r="F30" s="5" t="s">
        <v>4</v>
      </c>
    </row>
    <row r="31" spans="1:6" x14ac:dyDescent="0.3">
      <c r="A31" s="4" t="s">
        <v>5</v>
      </c>
      <c r="B31" s="7">
        <v>44531</v>
      </c>
      <c r="C31" s="7">
        <v>44896</v>
      </c>
      <c r="D31" s="7">
        <v>45261</v>
      </c>
      <c r="E31" s="7">
        <v>45627</v>
      </c>
      <c r="F31" s="7">
        <v>45992</v>
      </c>
    </row>
    <row r="32" spans="1:6" x14ac:dyDescent="0.3">
      <c r="A32" s="10" t="s">
        <v>28</v>
      </c>
      <c r="B32" s="17">
        <v>563.16645231456005</v>
      </c>
      <c r="C32" s="17">
        <v>563.16645231456005</v>
      </c>
      <c r="D32" s="17">
        <v>563.16645231456005</v>
      </c>
      <c r="E32" s="17">
        <v>563.16645231456005</v>
      </c>
      <c r="F32" s="17">
        <v>563.16645231456005</v>
      </c>
    </row>
    <row r="33" spans="1:6" x14ac:dyDescent="0.3">
      <c r="A33" s="10" t="s">
        <v>29</v>
      </c>
      <c r="B33" s="17">
        <f>+B27</f>
        <v>649.1660973759582</v>
      </c>
      <c r="C33" s="17">
        <f>+B33+C27</f>
        <v>1517.1907995098245</v>
      </c>
      <c r="D33" s="17">
        <f t="shared" ref="D33:F33" si="5">+C33+D27</f>
        <v>3030.8336268501866</v>
      </c>
      <c r="E33" s="17">
        <f t="shared" si="5"/>
        <v>5612.1736172930032</v>
      </c>
      <c r="F33" s="17">
        <f t="shared" si="5"/>
        <v>9473.171610620604</v>
      </c>
    </row>
    <row r="34" spans="1:6" x14ac:dyDescent="0.3">
      <c r="A34" s="18" t="s">
        <v>47</v>
      </c>
      <c r="B34" s="17">
        <v>1620</v>
      </c>
      <c r="C34" s="17">
        <v>1500</v>
      </c>
      <c r="D34" s="17">
        <v>1320</v>
      </c>
      <c r="E34" s="17">
        <v>1140</v>
      </c>
      <c r="F34" s="17">
        <v>840</v>
      </c>
    </row>
    <row r="35" spans="1:6" x14ac:dyDescent="0.3">
      <c r="A35" s="19" t="s">
        <v>31</v>
      </c>
      <c r="B35" s="20"/>
      <c r="C35" s="20"/>
      <c r="D35" s="20"/>
      <c r="E35" s="20"/>
      <c r="F35" s="20"/>
    </row>
    <row r="36" spans="1:6" x14ac:dyDescent="0.3">
      <c r="A36" s="18" t="s">
        <v>32</v>
      </c>
      <c r="B36" s="11">
        <v>1230.5414589041095</v>
      </c>
      <c r="C36" s="11">
        <v>1470.6921529109591</v>
      </c>
      <c r="D36" s="11">
        <v>1722.8746210916095</v>
      </c>
      <c r="E36" s="11">
        <v>1986.7470300857233</v>
      </c>
      <c r="F36" s="11">
        <v>2036.8854366773346</v>
      </c>
    </row>
    <row r="37" spans="1:6" x14ac:dyDescent="0.3">
      <c r="A37" s="18" t="s">
        <v>33</v>
      </c>
      <c r="B37" s="11">
        <v>300</v>
      </c>
      <c r="C37" s="11">
        <v>300</v>
      </c>
      <c r="D37" s="11">
        <v>300</v>
      </c>
      <c r="E37" s="11">
        <v>300</v>
      </c>
      <c r="F37" s="11">
        <v>300</v>
      </c>
    </row>
    <row r="38" spans="1:6" x14ac:dyDescent="0.3">
      <c r="A38" s="18" t="s">
        <v>34</v>
      </c>
      <c r="B38" s="17">
        <v>170.21327800849343</v>
      </c>
      <c r="C38" s="17">
        <v>291.41365611465403</v>
      </c>
      <c r="D38" s="17">
        <v>428.99993495574932</v>
      </c>
      <c r="E38" s="17">
        <v>585.33767291603533</v>
      </c>
      <c r="F38" s="17">
        <v>666.75514151079949</v>
      </c>
    </row>
    <row r="39" spans="1:6" x14ac:dyDescent="0.3">
      <c r="A39" s="21" t="s">
        <v>30</v>
      </c>
      <c r="B39" s="22">
        <f>SUM(B36:B38)</f>
        <v>1700.754736912603</v>
      </c>
      <c r="C39" s="22">
        <f t="shared" ref="C39:F39" si="6">SUM(C36:C38)</f>
        <v>2062.1058090256129</v>
      </c>
      <c r="D39" s="22">
        <f t="shared" si="6"/>
        <v>2451.874556047359</v>
      </c>
      <c r="E39" s="22">
        <f t="shared" si="6"/>
        <v>2872.0847030017585</v>
      </c>
      <c r="F39" s="22">
        <f t="shared" si="6"/>
        <v>3003.6405781881344</v>
      </c>
    </row>
    <row r="40" spans="1:6" x14ac:dyDescent="0.3">
      <c r="A40" s="4" t="s">
        <v>35</v>
      </c>
      <c r="B40" s="23">
        <f>+B39+SUM(B32:B34)</f>
        <v>4533.0872866031214</v>
      </c>
      <c r="C40" s="23">
        <f t="shared" ref="C40:F40" si="7">+C39+SUM(C32:C34)</f>
        <v>5642.4630608499974</v>
      </c>
      <c r="D40" s="23">
        <f t="shared" si="7"/>
        <v>7365.8746352121061</v>
      </c>
      <c r="E40" s="23">
        <f t="shared" si="7"/>
        <v>10187.424772609322</v>
      </c>
      <c r="F40" s="23">
        <f t="shared" si="7"/>
        <v>13879.978641123298</v>
      </c>
    </row>
    <row r="41" spans="1:6" x14ac:dyDescent="0.3">
      <c r="A41" s="10" t="s">
        <v>36</v>
      </c>
      <c r="B41" s="17">
        <v>2112.9250277225601</v>
      </c>
      <c r="C41" s="17">
        <v>2112.9250277225601</v>
      </c>
      <c r="D41" s="17">
        <v>2112.9250277225601</v>
      </c>
      <c r="E41" s="17">
        <v>2112.9250277225601</v>
      </c>
      <c r="F41" s="17">
        <v>2112.9250277225601</v>
      </c>
    </row>
    <row r="42" spans="1:6" x14ac:dyDescent="0.3">
      <c r="A42" s="10" t="s">
        <v>75</v>
      </c>
      <c r="B42" s="17">
        <v>211.29250277225603</v>
      </c>
      <c r="C42" s="17">
        <v>232.42175304948159</v>
      </c>
      <c r="D42" s="17">
        <v>236.26772289511644</v>
      </c>
      <c r="E42" s="17">
        <v>238.19070781793386</v>
      </c>
      <c r="F42" s="17">
        <v>235.11157355404941</v>
      </c>
    </row>
    <row r="43" spans="1:6" x14ac:dyDescent="0.3">
      <c r="A43" s="9" t="s">
        <v>37</v>
      </c>
      <c r="B43" s="22">
        <f>SUM(B41:B42)</f>
        <v>2324.2175304948159</v>
      </c>
      <c r="C43" s="22">
        <f t="shared" ref="C43:F43" si="8">SUM(C41:C42)</f>
        <v>2345.3467807720417</v>
      </c>
      <c r="D43" s="22">
        <f t="shared" si="8"/>
        <v>2349.1927506176767</v>
      </c>
      <c r="E43" s="22">
        <f t="shared" si="8"/>
        <v>2351.1157355404939</v>
      </c>
      <c r="F43" s="22">
        <f t="shared" si="8"/>
        <v>2348.0366012766094</v>
      </c>
    </row>
    <row r="44" spans="1:6" x14ac:dyDescent="0.3">
      <c r="A44" s="10" t="s">
        <v>38</v>
      </c>
      <c r="B44" s="17">
        <v>24</v>
      </c>
      <c r="C44" s="17">
        <v>26.4</v>
      </c>
      <c r="D44" s="17">
        <v>29.04</v>
      </c>
      <c r="E44" s="17">
        <v>31.943999999999999</v>
      </c>
      <c r="F44" s="17">
        <v>35.138399999999997</v>
      </c>
    </row>
    <row r="45" spans="1:6" x14ac:dyDescent="0.3">
      <c r="A45" s="10" t="s">
        <v>39</v>
      </c>
      <c r="B45" s="17">
        <f>+B40-B43-B44</f>
        <v>2184.8697561083054</v>
      </c>
      <c r="C45" s="17">
        <f t="shared" ref="C45:F45" si="9">+C40-C43-C44</f>
        <v>3270.7162800779556</v>
      </c>
      <c r="D45" s="17">
        <f t="shared" si="9"/>
        <v>4987.641884594429</v>
      </c>
      <c r="E45" s="17">
        <f t="shared" si="9"/>
        <v>7804.3650370688274</v>
      </c>
      <c r="F45" s="17">
        <f t="shared" si="9"/>
        <v>11496.803639846688</v>
      </c>
    </row>
    <row r="46" spans="1:6" x14ac:dyDescent="0.3">
      <c r="A46" s="4" t="s">
        <v>40</v>
      </c>
      <c r="B46" s="23">
        <f>SUM(B43:B45)</f>
        <v>4533.0872866031214</v>
      </c>
      <c r="C46" s="23">
        <f t="shared" ref="C46:F46" si="10">SUM(C43:C45)</f>
        <v>5642.4630608499974</v>
      </c>
      <c r="D46" s="23">
        <f t="shared" si="10"/>
        <v>7365.8746352121052</v>
      </c>
      <c r="E46" s="23">
        <f t="shared" si="10"/>
        <v>10187.424772609322</v>
      </c>
      <c r="F46" s="23">
        <f t="shared" si="10"/>
        <v>13879.978641123298</v>
      </c>
    </row>
    <row r="49" spans="1:6" x14ac:dyDescent="0.3">
      <c r="A49" s="24" t="s">
        <v>42</v>
      </c>
      <c r="B49" s="7">
        <v>44531</v>
      </c>
      <c r="C49" s="7">
        <v>44896</v>
      </c>
      <c r="D49" s="7">
        <v>45261</v>
      </c>
      <c r="E49" s="7">
        <v>45627</v>
      </c>
      <c r="F49" s="7">
        <v>45992</v>
      </c>
    </row>
    <row r="50" spans="1:6" x14ac:dyDescent="0.3">
      <c r="A50" s="25" t="s">
        <v>43</v>
      </c>
      <c r="B50" s="26">
        <f>+(B44+B45)/B39</f>
        <v>1.2987585500529539</v>
      </c>
      <c r="C50" s="26">
        <f t="shared" ref="C50:F50" si="11">+(C44+C45)/C39</f>
        <v>1.5989074205828024</v>
      </c>
      <c r="D50" s="26">
        <f t="shared" si="11"/>
        <v>2.046059767707598</v>
      </c>
      <c r="E50" s="26">
        <f t="shared" si="11"/>
        <v>2.7284393906902231</v>
      </c>
      <c r="F50" s="26">
        <f t="shared" si="11"/>
        <v>3.8393215631688604</v>
      </c>
    </row>
    <row r="51" spans="1:6" x14ac:dyDescent="0.3">
      <c r="A51" s="25" t="s">
        <v>44</v>
      </c>
      <c r="B51" s="26">
        <f>+B34/(B32+B33)</f>
        <v>1.3362670171757332</v>
      </c>
      <c r="C51" s="26">
        <f>+C34/(C32+C33)</f>
        <v>0.7210300051515498</v>
      </c>
      <c r="D51" s="26">
        <f>+D34/(D32+D33)</f>
        <v>0.36727878990664098</v>
      </c>
      <c r="E51" s="26">
        <f>+E34/(E32+E33)</f>
        <v>0.1846052180365908</v>
      </c>
      <c r="F51" s="26">
        <f>+F34/(F32+F33)</f>
        <v>8.3695865437432168E-2</v>
      </c>
    </row>
    <row r="52" spans="1:6" x14ac:dyDescent="0.3">
      <c r="A52" s="25" t="s">
        <v>45</v>
      </c>
      <c r="B52" s="26">
        <f>+(B8-B11)/B8</f>
        <v>0.35</v>
      </c>
      <c r="C52" s="26">
        <f>+(C8-C11)/C8</f>
        <v>0.35</v>
      </c>
      <c r="D52" s="26">
        <f>+(D8-D11)/D8</f>
        <v>0.40000000000000008</v>
      </c>
      <c r="E52" s="26">
        <f>+(E8-E11)/E8</f>
        <v>0.44999999999999996</v>
      </c>
      <c r="F52" s="26">
        <f>+(F8-F11)/F8</f>
        <v>0.44999999999999996</v>
      </c>
    </row>
    <row r="53" spans="1:6" x14ac:dyDescent="0.3">
      <c r="A53" s="25" t="s">
        <v>46</v>
      </c>
      <c r="B53" s="27">
        <f>+B27/(B32+B33)</f>
        <v>0.53546866950134764</v>
      </c>
      <c r="C53" s="27">
        <f>+C27/(C32+C33)</f>
        <v>0.41724790363416936</v>
      </c>
      <c r="D53" s="27">
        <f>+D27/(D32+D33)</f>
        <v>0.42115826210335977</v>
      </c>
      <c r="E53" s="27">
        <f>+E27/(E32+E33)</f>
        <v>0.41800774715988365</v>
      </c>
      <c r="F53" s="27">
        <f>+F27/(F32+F33)</f>
        <v>0.38470186726636013</v>
      </c>
    </row>
  </sheetData>
  <pageMargins left="0.7" right="0.7" top="0.75" bottom="0.75" header="0.3" footer="0.3"/>
  <pageSetup orientation="portrait" r:id="rId1"/>
  <ignoredErrors>
    <ignoredError sqref="B26:F2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1B19-1D2E-429C-9525-78B3FCF36F4B}">
  <dimension ref="A1:N60"/>
  <sheetViews>
    <sheetView showGridLines="0" topLeftCell="A43" workbookViewId="0">
      <selection sqref="A1:XFD1"/>
    </sheetView>
  </sheetViews>
  <sheetFormatPr defaultRowHeight="15.6" x14ac:dyDescent="0.3"/>
  <cols>
    <col min="1" max="1" width="29" style="28" customWidth="1"/>
    <col min="2" max="2" width="11" style="28" bestFit="1" customWidth="1"/>
    <col min="3" max="3" width="9.88671875" style="28" bestFit="1" customWidth="1"/>
    <col min="4" max="4" width="8.21875" style="28" bestFit="1" customWidth="1"/>
    <col min="5" max="6" width="8.5546875" style="28" bestFit="1" customWidth="1"/>
    <col min="7" max="16384" width="8.88671875" style="28"/>
  </cols>
  <sheetData>
    <row r="1" spans="1:6" s="1" customFormat="1" x14ac:dyDescent="0.3">
      <c r="A1" s="3" t="s">
        <v>41</v>
      </c>
      <c r="B1" s="2"/>
      <c r="C1" s="2"/>
      <c r="D1" s="2"/>
      <c r="E1" s="2"/>
      <c r="F1" s="2"/>
    </row>
    <row r="2" spans="1:6" s="1" customFormat="1" x14ac:dyDescent="0.3"/>
    <row r="3" spans="1:6" s="1" customFormat="1" x14ac:dyDescent="0.3">
      <c r="A3" s="35" t="s">
        <v>52</v>
      </c>
    </row>
    <row r="4" spans="1:6" s="1" customFormat="1" x14ac:dyDescent="0.3">
      <c r="A4" s="4" t="s">
        <v>0</v>
      </c>
      <c r="B4" s="5" t="s">
        <v>27</v>
      </c>
      <c r="C4" s="5" t="s">
        <v>1</v>
      </c>
      <c r="D4" s="5" t="s">
        <v>2</v>
      </c>
      <c r="E4" s="5" t="s">
        <v>3</v>
      </c>
      <c r="F4" s="5" t="s">
        <v>4</v>
      </c>
    </row>
    <row r="5" spans="1:6" s="8" customFormat="1" x14ac:dyDescent="0.3">
      <c r="A5" s="6" t="s">
        <v>5</v>
      </c>
      <c r="B5" s="7">
        <v>44531</v>
      </c>
      <c r="C5" s="7">
        <v>44896</v>
      </c>
      <c r="D5" s="7">
        <v>45261</v>
      </c>
      <c r="E5" s="7">
        <v>45627</v>
      </c>
      <c r="F5" s="7">
        <v>45992</v>
      </c>
    </row>
    <row r="6" spans="1:6" s="1" customFormat="1" x14ac:dyDescent="0.3">
      <c r="A6" s="10" t="s">
        <v>50</v>
      </c>
      <c r="B6" s="10"/>
      <c r="C6" s="33">
        <v>0.1</v>
      </c>
      <c r="D6" s="33">
        <v>0.1</v>
      </c>
      <c r="E6" s="33">
        <v>0.15</v>
      </c>
      <c r="F6" s="33">
        <v>0.2</v>
      </c>
    </row>
    <row r="7" spans="1:6" s="1" customFormat="1" x14ac:dyDescent="0.3">
      <c r="A7" s="10" t="s">
        <v>48</v>
      </c>
      <c r="B7" s="30">
        <f>500</f>
        <v>500</v>
      </c>
      <c r="C7" s="30">
        <f>+B7*(1+C6)</f>
        <v>550</v>
      </c>
      <c r="D7" s="30">
        <f>+C7*(1+D6)</f>
        <v>605</v>
      </c>
      <c r="E7" s="30">
        <f>+D7*(1+E6)</f>
        <v>695.75</v>
      </c>
      <c r="F7" s="30">
        <f>+E7*(1+F6)</f>
        <v>834.9</v>
      </c>
    </row>
    <row r="8" spans="1:6" s="1" customFormat="1" x14ac:dyDescent="0.3">
      <c r="A8" s="10" t="s">
        <v>51</v>
      </c>
      <c r="B8" s="10"/>
      <c r="C8" s="33">
        <v>0.02</v>
      </c>
      <c r="D8" s="33">
        <v>0.02</v>
      </c>
      <c r="E8" s="33">
        <v>0.05</v>
      </c>
      <c r="F8" s="33">
        <v>0.1</v>
      </c>
    </row>
    <row r="9" spans="1:6" x14ac:dyDescent="0.3">
      <c r="A9" s="31" t="s">
        <v>49</v>
      </c>
      <c r="B9" s="32">
        <v>15</v>
      </c>
      <c r="C9" s="32">
        <f>+B9*(1+C8)</f>
        <v>15.3</v>
      </c>
      <c r="D9" s="32">
        <f>+C9*(1+D8)</f>
        <v>15.606000000000002</v>
      </c>
      <c r="E9" s="32">
        <f>+D9*(1+E8)</f>
        <v>16.386300000000002</v>
      </c>
      <c r="F9" s="32">
        <f>+E9*(1+F8)</f>
        <v>18.024930000000005</v>
      </c>
    </row>
    <row r="10" spans="1:6" x14ac:dyDescent="0.3">
      <c r="A10" s="31" t="s">
        <v>24</v>
      </c>
      <c r="B10" s="32">
        <f>+B7*B9</f>
        <v>7500</v>
      </c>
      <c r="C10" s="32">
        <f>+C7*C9</f>
        <v>8415</v>
      </c>
      <c r="D10" s="32">
        <f>+D7*D9</f>
        <v>9441.630000000001</v>
      </c>
      <c r="E10" s="32">
        <f>+E7*E9</f>
        <v>11400.768225000002</v>
      </c>
      <c r="F10" s="32">
        <f>+F7*F9</f>
        <v>15049.014057000004</v>
      </c>
    </row>
    <row r="12" spans="1:6" x14ac:dyDescent="0.3">
      <c r="A12" s="36" t="s">
        <v>56</v>
      </c>
    </row>
    <row r="13" spans="1:6" x14ac:dyDescent="0.3">
      <c r="A13" s="4" t="s">
        <v>0</v>
      </c>
      <c r="B13" s="5" t="s">
        <v>27</v>
      </c>
      <c r="C13" s="5" t="s">
        <v>1</v>
      </c>
      <c r="D13" s="5" t="s">
        <v>2</v>
      </c>
      <c r="E13" s="5" t="s">
        <v>3</v>
      </c>
      <c r="F13" s="5" t="s">
        <v>4</v>
      </c>
    </row>
    <row r="14" spans="1:6" x14ac:dyDescent="0.3">
      <c r="A14" s="6" t="s">
        <v>5</v>
      </c>
      <c r="B14" s="7">
        <v>44531</v>
      </c>
      <c r="C14" s="7">
        <v>44896</v>
      </c>
      <c r="D14" s="7">
        <v>45261</v>
      </c>
      <c r="E14" s="7">
        <v>45627</v>
      </c>
      <c r="F14" s="7">
        <v>45992</v>
      </c>
    </row>
    <row r="15" spans="1:6" x14ac:dyDescent="0.3">
      <c r="A15" s="31" t="s">
        <v>24</v>
      </c>
      <c r="B15" s="32">
        <f>+B10</f>
        <v>7500</v>
      </c>
      <c r="C15" s="32">
        <f t="shared" ref="C15:F15" si="0">+C10</f>
        <v>8415</v>
      </c>
      <c r="D15" s="32">
        <f t="shared" si="0"/>
        <v>9441.630000000001</v>
      </c>
      <c r="E15" s="32">
        <f t="shared" si="0"/>
        <v>11400.768225000002</v>
      </c>
      <c r="F15" s="32">
        <f t="shared" si="0"/>
        <v>15049.014057000004</v>
      </c>
    </row>
    <row r="16" spans="1:6" x14ac:dyDescent="0.3">
      <c r="A16" s="10" t="s">
        <v>54</v>
      </c>
      <c r="B16" s="34">
        <v>0.65</v>
      </c>
      <c r="C16" s="34">
        <v>0.65</v>
      </c>
      <c r="D16" s="34">
        <v>0.6</v>
      </c>
      <c r="E16" s="34">
        <v>0.55000000000000004</v>
      </c>
      <c r="F16" s="34">
        <v>0.55000000000000004</v>
      </c>
    </row>
    <row r="17" spans="1:14" x14ac:dyDescent="0.3">
      <c r="A17" s="10" t="s">
        <v>53</v>
      </c>
      <c r="B17" s="32">
        <f>+B15*B16</f>
        <v>4875</v>
      </c>
      <c r="C17" s="32">
        <f t="shared" ref="C17:F17" si="1">+C15*C16</f>
        <v>5469.75</v>
      </c>
      <c r="D17" s="32">
        <f t="shared" si="1"/>
        <v>5664.9780000000001</v>
      </c>
      <c r="E17" s="32">
        <f t="shared" si="1"/>
        <v>6270.4225237500013</v>
      </c>
      <c r="F17" s="32">
        <f t="shared" si="1"/>
        <v>8276.9577313500031</v>
      </c>
    </row>
    <row r="18" spans="1:14" x14ac:dyDescent="0.3">
      <c r="N18" s="36"/>
    </row>
    <row r="19" spans="1:14" x14ac:dyDescent="0.3">
      <c r="A19" s="36" t="s">
        <v>57</v>
      </c>
    </row>
    <row r="20" spans="1:14" x14ac:dyDescent="0.3">
      <c r="A20" s="4" t="s">
        <v>0</v>
      </c>
      <c r="B20" s="5" t="s">
        <v>27</v>
      </c>
      <c r="C20" s="5" t="s">
        <v>1</v>
      </c>
      <c r="D20" s="5" t="s">
        <v>2</v>
      </c>
      <c r="E20" s="5" t="s">
        <v>3</v>
      </c>
      <c r="F20" s="5" t="s">
        <v>4</v>
      </c>
    </row>
    <row r="21" spans="1:14" x14ac:dyDescent="0.3">
      <c r="A21" s="6" t="s">
        <v>5</v>
      </c>
      <c r="B21" s="7">
        <v>44531</v>
      </c>
      <c r="C21" s="7">
        <v>44896</v>
      </c>
      <c r="D21" s="7">
        <v>45261</v>
      </c>
      <c r="E21" s="7">
        <v>45627</v>
      </c>
      <c r="F21" s="7">
        <v>45992</v>
      </c>
    </row>
    <row r="22" spans="1:14" x14ac:dyDescent="0.3">
      <c r="A22" s="31" t="s">
        <v>24</v>
      </c>
      <c r="B22" s="32">
        <f>+B15</f>
        <v>7500</v>
      </c>
      <c r="C22" s="32">
        <f t="shared" ref="C22:F22" si="2">+C15</f>
        <v>8415</v>
      </c>
      <c r="D22" s="32">
        <f t="shared" si="2"/>
        <v>9441.630000000001</v>
      </c>
      <c r="E22" s="32">
        <f t="shared" si="2"/>
        <v>11400.768225000002</v>
      </c>
      <c r="F22" s="32">
        <f t="shared" si="2"/>
        <v>15049.014057000004</v>
      </c>
    </row>
    <row r="23" spans="1:14" x14ac:dyDescent="0.3">
      <c r="A23" s="10" t="s">
        <v>55</v>
      </c>
      <c r="B23" s="34">
        <v>0.01</v>
      </c>
      <c r="C23" s="34">
        <v>0.01</v>
      </c>
      <c r="D23" s="34">
        <v>0.01</v>
      </c>
      <c r="E23" s="34">
        <v>0.01</v>
      </c>
      <c r="F23" s="34">
        <v>0.01</v>
      </c>
    </row>
    <row r="24" spans="1:14" x14ac:dyDescent="0.3">
      <c r="A24" s="10" t="s">
        <v>10</v>
      </c>
      <c r="B24" s="32">
        <f>+B22*B23</f>
        <v>75</v>
      </c>
      <c r="C24" s="32">
        <f t="shared" ref="C24" si="3">+C22*C23</f>
        <v>84.15</v>
      </c>
      <c r="D24" s="32">
        <f t="shared" ref="D24" si="4">+D22*D23</f>
        <v>94.416300000000007</v>
      </c>
      <c r="E24" s="32">
        <f t="shared" ref="E24" si="5">+E22*E23</f>
        <v>114.00768225000002</v>
      </c>
      <c r="F24" s="32">
        <f t="shared" ref="F24" si="6">+F22*F23</f>
        <v>150.49014057000005</v>
      </c>
    </row>
    <row r="26" spans="1:14" x14ac:dyDescent="0.3">
      <c r="A26" s="36" t="s">
        <v>25</v>
      </c>
    </row>
    <row r="27" spans="1:14" x14ac:dyDescent="0.3">
      <c r="A27" s="4" t="s">
        <v>0</v>
      </c>
      <c r="B27" s="5" t="s">
        <v>27</v>
      </c>
      <c r="C27" s="5" t="s">
        <v>1</v>
      </c>
      <c r="D27" s="5" t="s">
        <v>2</v>
      </c>
      <c r="E27" s="5" t="s">
        <v>3</v>
      </c>
      <c r="F27" s="5" t="s">
        <v>4</v>
      </c>
    </row>
    <row r="28" spans="1:14" x14ac:dyDescent="0.3">
      <c r="A28" s="6" t="s">
        <v>5</v>
      </c>
      <c r="B28" s="7">
        <v>44531</v>
      </c>
      <c r="C28" s="7">
        <v>44896</v>
      </c>
      <c r="D28" s="7">
        <v>45261</v>
      </c>
      <c r="E28" s="7">
        <v>45627</v>
      </c>
      <c r="F28" s="7">
        <v>45992</v>
      </c>
    </row>
    <row r="29" spans="1:14" x14ac:dyDescent="0.3">
      <c r="A29" s="31" t="s">
        <v>58</v>
      </c>
      <c r="B29" s="32">
        <v>500</v>
      </c>
      <c r="C29" s="32">
        <v>550</v>
      </c>
      <c r="D29" s="32">
        <v>600</v>
      </c>
      <c r="E29" s="32">
        <v>550</v>
      </c>
      <c r="F29" s="32">
        <v>600</v>
      </c>
    </row>
    <row r="30" spans="1:14" x14ac:dyDescent="0.3">
      <c r="A30" s="31" t="s">
        <v>59</v>
      </c>
      <c r="B30" s="32"/>
      <c r="C30" s="38">
        <v>0.05</v>
      </c>
      <c r="D30" s="38">
        <v>0.05</v>
      </c>
      <c r="E30" s="38">
        <v>7.4999999999999997E-2</v>
      </c>
      <c r="F30" s="38">
        <v>7.4999999999999997E-2</v>
      </c>
    </row>
    <row r="31" spans="1:14" x14ac:dyDescent="0.3">
      <c r="A31" s="10" t="s">
        <v>60</v>
      </c>
      <c r="B31" s="30">
        <v>14200</v>
      </c>
      <c r="C31" s="30">
        <f>+B31*(1+C30)</f>
        <v>14910</v>
      </c>
      <c r="D31" s="30">
        <f t="shared" ref="D31:F31" si="7">+C31*(1+D30)</f>
        <v>15655.5</v>
      </c>
      <c r="E31" s="30">
        <f t="shared" si="7"/>
        <v>16829.662499999999</v>
      </c>
      <c r="F31" s="30">
        <f t="shared" si="7"/>
        <v>18091.887187499997</v>
      </c>
    </row>
    <row r="32" spans="1:14" x14ac:dyDescent="0.3">
      <c r="A32" s="10" t="s">
        <v>25</v>
      </c>
      <c r="B32" s="32">
        <f>(B31*B29)/100000</f>
        <v>71</v>
      </c>
      <c r="C32" s="32">
        <f t="shared" ref="C32:F32" si="8">(C31*C29)/100000</f>
        <v>82.004999999999995</v>
      </c>
      <c r="D32" s="32">
        <f t="shared" si="8"/>
        <v>93.933000000000007</v>
      </c>
      <c r="E32" s="32">
        <f t="shared" si="8"/>
        <v>92.563143749999995</v>
      </c>
      <c r="F32" s="32">
        <f t="shared" si="8"/>
        <v>108.55132312499998</v>
      </c>
    </row>
    <row r="34" spans="1:6" x14ac:dyDescent="0.3">
      <c r="A34" s="36" t="s">
        <v>26</v>
      </c>
    </row>
    <row r="35" spans="1:6" x14ac:dyDescent="0.3">
      <c r="A35" s="4" t="s">
        <v>0</v>
      </c>
      <c r="B35" s="5" t="s">
        <v>27</v>
      </c>
      <c r="C35" s="5" t="s">
        <v>1</v>
      </c>
      <c r="D35" s="5" t="s">
        <v>2</v>
      </c>
      <c r="E35" s="5" t="s">
        <v>3</v>
      </c>
      <c r="F35" s="5" t="s">
        <v>4</v>
      </c>
    </row>
    <row r="36" spans="1:6" x14ac:dyDescent="0.3">
      <c r="A36" s="6" t="s">
        <v>5</v>
      </c>
      <c r="B36" s="7">
        <v>44531</v>
      </c>
      <c r="C36" s="7">
        <v>44896</v>
      </c>
      <c r="D36" s="7">
        <v>45261</v>
      </c>
      <c r="E36" s="7">
        <v>45627</v>
      </c>
      <c r="F36" s="7">
        <v>45992</v>
      </c>
    </row>
    <row r="37" spans="1:6" x14ac:dyDescent="0.3">
      <c r="A37" s="31" t="s">
        <v>61</v>
      </c>
      <c r="B37" s="32">
        <v>920</v>
      </c>
      <c r="C37" s="32">
        <f>+B37</f>
        <v>920</v>
      </c>
      <c r="D37" s="32">
        <f t="shared" ref="D37:F37" si="9">+C37</f>
        <v>920</v>
      </c>
      <c r="E37" s="32">
        <f t="shared" si="9"/>
        <v>920</v>
      </c>
      <c r="F37" s="32">
        <f t="shared" si="9"/>
        <v>920</v>
      </c>
    </row>
    <row r="38" spans="1:6" x14ac:dyDescent="0.3">
      <c r="A38" s="31" t="s">
        <v>62</v>
      </c>
      <c r="B38" s="32"/>
      <c r="C38" s="38">
        <v>0.01</v>
      </c>
      <c r="D38" s="38">
        <v>0.01</v>
      </c>
      <c r="E38" s="38">
        <v>0.01</v>
      </c>
      <c r="F38" s="38">
        <v>0.01</v>
      </c>
    </row>
    <row r="39" spans="1:6" x14ac:dyDescent="0.3">
      <c r="A39" s="31" t="s">
        <v>63</v>
      </c>
      <c r="B39" s="29">
        <v>1.25</v>
      </c>
      <c r="C39" s="29">
        <f>+B39*(1+C38)</f>
        <v>1.2625</v>
      </c>
      <c r="D39" s="29">
        <f>+C39*(1+D38)</f>
        <v>1.2751250000000001</v>
      </c>
      <c r="E39" s="29">
        <f>+D39*(1+E38)</f>
        <v>1.2878762500000001</v>
      </c>
      <c r="F39" s="29">
        <f>+E39*(1+F38)</f>
        <v>1.3007550125</v>
      </c>
    </row>
    <row r="40" spans="1:6" x14ac:dyDescent="0.3">
      <c r="A40" s="10" t="s">
        <v>26</v>
      </c>
      <c r="B40" s="32">
        <f>+(B39*B37)</f>
        <v>1150</v>
      </c>
      <c r="C40" s="32">
        <f t="shared" ref="C40:F40" si="10">+(C39*C37)</f>
        <v>1161.5</v>
      </c>
      <c r="D40" s="32">
        <f t="shared" si="10"/>
        <v>1173.115</v>
      </c>
      <c r="E40" s="32">
        <f t="shared" si="10"/>
        <v>1184.8461500000001</v>
      </c>
      <c r="F40" s="32">
        <f t="shared" si="10"/>
        <v>1196.6946115000001</v>
      </c>
    </row>
    <row r="42" spans="1:6" x14ac:dyDescent="0.3">
      <c r="A42" s="36" t="s">
        <v>64</v>
      </c>
    </row>
    <row r="43" spans="1:6" x14ac:dyDescent="0.3">
      <c r="A43" s="4" t="s">
        <v>0</v>
      </c>
      <c r="B43" s="5" t="s">
        <v>27</v>
      </c>
      <c r="C43" s="5" t="s">
        <v>1</v>
      </c>
      <c r="D43" s="5" t="s">
        <v>2</v>
      </c>
      <c r="E43" s="5" t="s">
        <v>3</v>
      </c>
      <c r="F43" s="5" t="s">
        <v>4</v>
      </c>
    </row>
    <row r="44" spans="1:6" x14ac:dyDescent="0.3">
      <c r="A44" s="6" t="s">
        <v>5</v>
      </c>
      <c r="B44" s="7">
        <v>44531</v>
      </c>
      <c r="C44" s="7">
        <v>44896</v>
      </c>
      <c r="D44" s="7">
        <v>45261</v>
      </c>
      <c r="E44" s="7">
        <v>45627</v>
      </c>
      <c r="F44" s="7">
        <v>45992</v>
      </c>
    </row>
    <row r="45" spans="1:6" x14ac:dyDescent="0.3">
      <c r="A45" s="31" t="s">
        <v>65</v>
      </c>
      <c r="B45" s="32"/>
      <c r="C45" s="37">
        <v>0.05</v>
      </c>
      <c r="D45" s="37">
        <v>0.05</v>
      </c>
      <c r="E45" s="37">
        <v>0.05</v>
      </c>
      <c r="F45" s="37">
        <v>0.05</v>
      </c>
    </row>
    <row r="46" spans="1:6" x14ac:dyDescent="0.3">
      <c r="A46" s="31" t="s">
        <v>11</v>
      </c>
      <c r="B46" s="32">
        <v>15.849875507796002</v>
      </c>
      <c r="C46" s="30">
        <f>+B46*(1+C$45)</f>
        <v>16.642369283185804</v>
      </c>
      <c r="D46" s="30">
        <f>+C46*(1+D$45)</f>
        <v>17.474487747345094</v>
      </c>
      <c r="E46" s="30">
        <f>+D46*(1+E$45)</f>
        <v>18.348212134712348</v>
      </c>
      <c r="F46" s="30">
        <f>+E46*(1+F$45)</f>
        <v>19.265622741447967</v>
      </c>
    </row>
    <row r="47" spans="1:6" x14ac:dyDescent="0.3">
      <c r="A47" s="31" t="s">
        <v>12</v>
      </c>
      <c r="B47" s="30">
        <v>32</v>
      </c>
      <c r="C47" s="30">
        <f>+B47*(1+C$45)</f>
        <v>33.6</v>
      </c>
      <c r="D47" s="30">
        <f t="shared" ref="D47:F47" si="11">+C47*(1+D$45)</f>
        <v>35.28</v>
      </c>
      <c r="E47" s="30">
        <f t="shared" si="11"/>
        <v>37.044000000000004</v>
      </c>
      <c r="F47" s="30">
        <f t="shared" si="11"/>
        <v>38.896200000000007</v>
      </c>
    </row>
    <row r="48" spans="1:6" x14ac:dyDescent="0.3">
      <c r="A48" s="10" t="s">
        <v>13</v>
      </c>
      <c r="B48" s="32">
        <v>58</v>
      </c>
      <c r="C48" s="30">
        <f t="shared" ref="C48:F48" si="12">+B48*(1+C$45)</f>
        <v>60.900000000000006</v>
      </c>
      <c r="D48" s="30">
        <f t="shared" si="12"/>
        <v>63.945000000000007</v>
      </c>
      <c r="E48" s="30">
        <f t="shared" si="12"/>
        <v>67.142250000000004</v>
      </c>
      <c r="F48" s="30">
        <f t="shared" si="12"/>
        <v>70.499362500000004</v>
      </c>
    </row>
    <row r="50" spans="1:6" x14ac:dyDescent="0.3">
      <c r="A50" s="36" t="s">
        <v>66</v>
      </c>
    </row>
    <row r="51" spans="1:6" x14ac:dyDescent="0.3">
      <c r="A51" s="4" t="s">
        <v>0</v>
      </c>
      <c r="B51" s="5" t="s">
        <v>27</v>
      </c>
      <c r="C51" s="5" t="s">
        <v>1</v>
      </c>
      <c r="D51" s="5" t="s">
        <v>2</v>
      </c>
      <c r="E51" s="5" t="s">
        <v>3</v>
      </c>
      <c r="F51" s="5" t="s">
        <v>4</v>
      </c>
    </row>
    <row r="52" spans="1:6" x14ac:dyDescent="0.3">
      <c r="A52" s="6" t="s">
        <v>5</v>
      </c>
      <c r="B52" s="7">
        <v>44531</v>
      </c>
      <c r="C52" s="7">
        <v>44896</v>
      </c>
      <c r="D52" s="7">
        <v>45261</v>
      </c>
      <c r="E52" s="7">
        <v>45627</v>
      </c>
      <c r="F52" s="7">
        <v>45992</v>
      </c>
    </row>
    <row r="53" spans="1:6" x14ac:dyDescent="0.3">
      <c r="A53" s="31" t="s">
        <v>67</v>
      </c>
      <c r="B53" s="32">
        <v>1620</v>
      </c>
      <c r="C53" s="32">
        <f>+B55</f>
        <v>1620</v>
      </c>
      <c r="D53" s="32">
        <f t="shared" ref="D53:F53" si="13">+C55</f>
        <v>1500</v>
      </c>
      <c r="E53" s="32">
        <f t="shared" si="13"/>
        <v>1320</v>
      </c>
      <c r="F53" s="32">
        <f t="shared" si="13"/>
        <v>1140</v>
      </c>
    </row>
    <row r="54" spans="1:6" x14ac:dyDescent="0.3">
      <c r="A54" s="31" t="s">
        <v>68</v>
      </c>
      <c r="B54" s="32"/>
      <c r="C54" s="30">
        <v>120</v>
      </c>
      <c r="D54" s="30">
        <v>180</v>
      </c>
      <c r="E54" s="30">
        <v>180</v>
      </c>
      <c r="F54" s="30">
        <v>300</v>
      </c>
    </row>
    <row r="55" spans="1:6" x14ac:dyDescent="0.3">
      <c r="A55" s="31" t="s">
        <v>69</v>
      </c>
      <c r="B55" s="30">
        <f>+B53-B54</f>
        <v>1620</v>
      </c>
      <c r="C55" s="30">
        <f t="shared" ref="C55:F55" si="14">+C53-C54</f>
        <v>1500</v>
      </c>
      <c r="D55" s="30">
        <f t="shared" si="14"/>
        <v>1320</v>
      </c>
      <c r="E55" s="30">
        <f t="shared" si="14"/>
        <v>1140</v>
      </c>
      <c r="F55" s="30">
        <f t="shared" si="14"/>
        <v>840</v>
      </c>
    </row>
    <row r="56" spans="1:6" x14ac:dyDescent="0.3">
      <c r="A56" s="10" t="s">
        <v>74</v>
      </c>
      <c r="B56" s="39">
        <v>9.5000000000000001E-2</v>
      </c>
      <c r="C56" s="39">
        <v>9.5000000000000001E-2</v>
      </c>
      <c r="D56" s="39">
        <v>9.5000000000000001E-2</v>
      </c>
      <c r="E56" s="39">
        <v>9.5000000000000001E-2</v>
      </c>
      <c r="F56" s="39">
        <v>9.5000000000000001E-2</v>
      </c>
    </row>
    <row r="57" spans="1:6" x14ac:dyDescent="0.3">
      <c r="A57" s="10" t="s">
        <v>70</v>
      </c>
      <c r="B57" s="32">
        <f>+B56*B55</f>
        <v>153.9</v>
      </c>
      <c r="C57" s="32">
        <f>+C56*C55</f>
        <v>142.5</v>
      </c>
      <c r="D57" s="32">
        <f>+D56*D55</f>
        <v>125.4</v>
      </c>
      <c r="E57" s="32">
        <f>+E56*E55</f>
        <v>108.3</v>
      </c>
      <c r="F57" s="32">
        <f>+F56*F55</f>
        <v>79.8</v>
      </c>
    </row>
    <row r="58" spans="1:6" x14ac:dyDescent="0.3">
      <c r="A58" s="31" t="s">
        <v>71</v>
      </c>
      <c r="B58" s="32">
        <v>300</v>
      </c>
      <c r="C58" s="32">
        <v>300</v>
      </c>
      <c r="D58" s="32">
        <v>300</v>
      </c>
      <c r="E58" s="32">
        <v>300</v>
      </c>
      <c r="F58" s="32">
        <v>300</v>
      </c>
    </row>
    <row r="59" spans="1:6" x14ac:dyDescent="0.3">
      <c r="A59" s="10" t="s">
        <v>73</v>
      </c>
      <c r="B59" s="39">
        <v>0.155</v>
      </c>
      <c r="C59" s="39">
        <v>0.155</v>
      </c>
      <c r="D59" s="39">
        <v>0.155</v>
      </c>
      <c r="E59" s="39">
        <v>0.155</v>
      </c>
      <c r="F59" s="39">
        <v>0.155</v>
      </c>
    </row>
    <row r="60" spans="1:6" x14ac:dyDescent="0.3">
      <c r="A60" s="10" t="s">
        <v>72</v>
      </c>
      <c r="B60" s="32">
        <f>+B59*B58</f>
        <v>46.5</v>
      </c>
      <c r="C60" s="32">
        <f>+C59*C58</f>
        <v>46.5</v>
      </c>
      <c r="D60" s="32">
        <f>+D59*D58</f>
        <v>46.5</v>
      </c>
      <c r="E60" s="32">
        <f>+E59*E58</f>
        <v>46.5</v>
      </c>
      <c r="F60" s="32">
        <f>+F59*F58</f>
        <v>46.5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Project</vt:lpstr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DKV</dc:creator>
  <cp:lastModifiedBy>Harshada Khot</cp:lastModifiedBy>
  <dcterms:created xsi:type="dcterms:W3CDTF">2015-06-05T18:17:20Z</dcterms:created>
  <dcterms:modified xsi:type="dcterms:W3CDTF">2020-11-24T07:55:11Z</dcterms:modified>
</cp:coreProperties>
</file>